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bookViews>
  <sheets>
    <sheet name="Data" sheetId="1" r:id="rId1"/>
    <sheet name="Rounding" sheetId="2" r:id="rId2"/>
    <sheet name="Morphometry" sheetId="3" r:id="rId3"/>
    <sheet name="Reference" sheetId="5" r:id="rId4"/>
    <sheet name="Parameters" sheetId="4" r:id="rId5"/>
    <sheet name="Report" sheetId="7" r:id="rId6"/>
    <sheet name="Rapport" sheetId="9" r:id="rId7"/>
  </sheets>
  <externalReferences>
    <externalReference r:id="rId8"/>
  </externalReferences>
  <calcPr calcId="162913"/>
</workbook>
</file>

<file path=xl/calcChain.xml><?xml version="1.0" encoding="utf-8"?>
<calcChain xmlns="http://schemas.openxmlformats.org/spreadsheetml/2006/main">
  <c r="S512" i="1" l="1"/>
  <c r="P512" i="1"/>
  <c r="M512" i="1"/>
  <c r="N512" i="1" s="1"/>
  <c r="L512" i="1"/>
  <c r="K512" i="1"/>
  <c r="O512" i="1" s="1"/>
  <c r="J512" i="1"/>
  <c r="I512" i="1"/>
  <c r="H512" i="1"/>
  <c r="G512" i="1"/>
  <c r="F512" i="1"/>
  <c r="S511" i="1"/>
  <c r="N511" i="1"/>
  <c r="M511" i="1"/>
  <c r="L511" i="1"/>
  <c r="P511" i="1" s="1"/>
  <c r="K511" i="1"/>
  <c r="O511" i="1" s="1"/>
  <c r="J511" i="1"/>
  <c r="Q511" i="1" s="1"/>
  <c r="R511" i="1" s="1"/>
  <c r="I511" i="1"/>
  <c r="H511" i="1"/>
  <c r="G511" i="1"/>
  <c r="F511" i="1"/>
  <c r="S510" i="1"/>
  <c r="O510" i="1"/>
  <c r="N510" i="1"/>
  <c r="M510" i="1"/>
  <c r="L510" i="1"/>
  <c r="P510" i="1" s="1"/>
  <c r="K510" i="1"/>
  <c r="J510" i="1"/>
  <c r="I510" i="1"/>
  <c r="H510" i="1"/>
  <c r="G510" i="1"/>
  <c r="F510" i="1"/>
  <c r="S509" i="1"/>
  <c r="M509" i="1"/>
  <c r="N509" i="1" s="1"/>
  <c r="L509" i="1"/>
  <c r="P509" i="1" s="1"/>
  <c r="K509" i="1"/>
  <c r="O509" i="1" s="1"/>
  <c r="J509" i="1"/>
  <c r="Q509" i="1" s="1"/>
  <c r="R509" i="1" s="1"/>
  <c r="I509" i="1"/>
  <c r="H509" i="1"/>
  <c r="G509" i="1"/>
  <c r="F509" i="1"/>
  <c r="S508" i="1"/>
  <c r="M508" i="1"/>
  <c r="N508" i="1" s="1"/>
  <c r="L508" i="1"/>
  <c r="P508" i="1" s="1"/>
  <c r="K508" i="1"/>
  <c r="O508" i="1" s="1"/>
  <c r="J508" i="1"/>
  <c r="I508" i="1"/>
  <c r="H508" i="1"/>
  <c r="G508" i="1"/>
  <c r="F508" i="1"/>
  <c r="S507" i="1"/>
  <c r="O507" i="1"/>
  <c r="Q507" i="1" s="1"/>
  <c r="R507" i="1" s="1"/>
  <c r="M507" i="1"/>
  <c r="N507" i="1" s="1"/>
  <c r="L507" i="1"/>
  <c r="P507" i="1" s="1"/>
  <c r="K507" i="1"/>
  <c r="J507" i="1"/>
  <c r="I507" i="1"/>
  <c r="H507" i="1"/>
  <c r="G507" i="1"/>
  <c r="F507" i="1"/>
  <c r="S506" i="1"/>
  <c r="M506" i="1"/>
  <c r="N506" i="1" s="1"/>
  <c r="L506" i="1"/>
  <c r="P506" i="1" s="1"/>
  <c r="K506" i="1"/>
  <c r="O506" i="1" s="1"/>
  <c r="J506" i="1"/>
  <c r="I506" i="1"/>
  <c r="H506" i="1"/>
  <c r="G506" i="1"/>
  <c r="F506" i="1"/>
  <c r="S505" i="1"/>
  <c r="M505" i="1"/>
  <c r="N505" i="1" s="1"/>
  <c r="L505" i="1"/>
  <c r="P505" i="1" s="1"/>
  <c r="K505" i="1"/>
  <c r="O505" i="1" s="1"/>
  <c r="J505" i="1"/>
  <c r="I505" i="1"/>
  <c r="H505" i="1"/>
  <c r="G505" i="1"/>
  <c r="F505" i="1"/>
  <c r="S504" i="1"/>
  <c r="M504" i="1"/>
  <c r="N504" i="1" s="1"/>
  <c r="L504" i="1"/>
  <c r="P504" i="1" s="1"/>
  <c r="K504" i="1"/>
  <c r="O504" i="1" s="1"/>
  <c r="J504" i="1"/>
  <c r="I504" i="1"/>
  <c r="H504" i="1"/>
  <c r="G504" i="1"/>
  <c r="F504" i="1"/>
  <c r="S503" i="1"/>
  <c r="P503" i="1"/>
  <c r="M503" i="1"/>
  <c r="N503" i="1" s="1"/>
  <c r="L503" i="1"/>
  <c r="K503" i="1"/>
  <c r="O503" i="1" s="1"/>
  <c r="Q503" i="1" s="1"/>
  <c r="R503" i="1" s="1"/>
  <c r="J503" i="1"/>
  <c r="I503" i="1"/>
  <c r="H503" i="1"/>
  <c r="G503" i="1"/>
  <c r="F503" i="1"/>
  <c r="S502" i="1"/>
  <c r="M502" i="1"/>
  <c r="N502" i="1" s="1"/>
  <c r="L502" i="1"/>
  <c r="P502" i="1" s="1"/>
  <c r="K502" i="1"/>
  <c r="O502" i="1" s="1"/>
  <c r="J502" i="1"/>
  <c r="I502" i="1"/>
  <c r="H502" i="1"/>
  <c r="G502" i="1"/>
  <c r="F502" i="1"/>
  <c r="S501" i="1"/>
  <c r="M501" i="1"/>
  <c r="N501" i="1" s="1"/>
  <c r="L501" i="1"/>
  <c r="P501" i="1" s="1"/>
  <c r="K501" i="1"/>
  <c r="O501" i="1" s="1"/>
  <c r="J501" i="1"/>
  <c r="I501" i="1"/>
  <c r="H501" i="1"/>
  <c r="G501" i="1"/>
  <c r="F501" i="1"/>
  <c r="S500" i="1"/>
  <c r="P500" i="1"/>
  <c r="M500" i="1"/>
  <c r="N500" i="1" s="1"/>
  <c r="L500" i="1"/>
  <c r="K500" i="1"/>
  <c r="O500" i="1" s="1"/>
  <c r="J500" i="1"/>
  <c r="I500" i="1"/>
  <c r="H500" i="1"/>
  <c r="G500" i="1"/>
  <c r="F500" i="1"/>
  <c r="Q500" i="1" l="1"/>
  <c r="R500" i="1" s="1"/>
  <c r="Q504" i="1"/>
  <c r="R504" i="1" s="1"/>
  <c r="Q505" i="1"/>
  <c r="R505" i="1" s="1"/>
  <c r="Q512" i="1"/>
  <c r="R512" i="1" s="1"/>
  <c r="Q502" i="1"/>
  <c r="R502" i="1" s="1"/>
  <c r="Q506" i="1"/>
  <c r="R506" i="1" s="1"/>
  <c r="Q501" i="1"/>
  <c r="R501" i="1" s="1"/>
  <c r="Q508" i="1"/>
  <c r="R508" i="1" s="1"/>
  <c r="Q510" i="1"/>
  <c r="R510" i="1" s="1"/>
  <c r="E18" i="9" l="1"/>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2" i="1"/>
  <c r="J393" i="1"/>
  <c r="K393" i="1"/>
  <c r="O393" i="1" s="1"/>
  <c r="L393" i="1"/>
  <c r="P393" i="1" s="1"/>
  <c r="H393" i="1"/>
  <c r="G393" i="1"/>
  <c r="I393" i="1"/>
  <c r="F393" i="1"/>
  <c r="M393" i="1"/>
  <c r="N393" i="1" s="1"/>
  <c r="J15" i="9" l="1"/>
  <c r="J15" i="7"/>
  <c r="Q393" i="1"/>
  <c r="R393"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Q49" i="1" s="1"/>
  <c r="R49" i="1" s="1"/>
  <c r="J50" i="1"/>
  <c r="J51" i="1"/>
  <c r="J52" i="1"/>
  <c r="J53" i="1"/>
  <c r="J54" i="1"/>
  <c r="J55" i="1"/>
  <c r="J56" i="1"/>
  <c r="J57" i="1"/>
  <c r="J58" i="1"/>
  <c r="J59" i="1"/>
  <c r="J60" i="1"/>
  <c r="J61" i="1"/>
  <c r="J62" i="1"/>
  <c r="J63" i="1"/>
  <c r="J64" i="1"/>
  <c r="J65" i="1"/>
  <c r="J66" i="1"/>
  <c r="J67" i="1"/>
  <c r="J68" i="1"/>
  <c r="J69" i="1"/>
  <c r="J70" i="1"/>
  <c r="J71" i="1"/>
  <c r="J72" i="1"/>
  <c r="J73" i="1"/>
  <c r="Q73" i="1" s="1"/>
  <c r="R73" i="1" s="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Q169" i="1" s="1"/>
  <c r="R169" i="1" s="1"/>
  <c r="J170" i="1"/>
  <c r="J171" i="1"/>
  <c r="J172" i="1"/>
  <c r="J173" i="1"/>
  <c r="J174" i="1"/>
  <c r="J175" i="1"/>
  <c r="J176" i="1"/>
  <c r="J177" i="1"/>
  <c r="J178" i="1"/>
  <c r="J179" i="1"/>
  <c r="J180" i="1"/>
  <c r="J181" i="1"/>
  <c r="J182" i="1"/>
  <c r="J183" i="1"/>
  <c r="J184" i="1"/>
  <c r="J185" i="1"/>
  <c r="J186" i="1"/>
  <c r="J187" i="1"/>
  <c r="J188" i="1"/>
  <c r="J189" i="1"/>
  <c r="J190" i="1"/>
  <c r="J191" i="1"/>
  <c r="J192" i="1"/>
  <c r="J193" i="1"/>
  <c r="Q193" i="1" s="1"/>
  <c r="R193" i="1" s="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60" i="1" l="1"/>
  <c r="R360" i="1" s="1"/>
  <c r="Q336" i="1"/>
  <c r="R336" i="1" s="1"/>
  <c r="Q288" i="1"/>
  <c r="R288" i="1" s="1"/>
  <c r="Q280" i="1"/>
  <c r="R280" i="1" s="1"/>
  <c r="Q264" i="1"/>
  <c r="R264" i="1" s="1"/>
  <c r="Q256" i="1"/>
  <c r="R256" i="1" s="1"/>
  <c r="Q240" i="1"/>
  <c r="R240" i="1" s="1"/>
  <c r="Q232" i="1"/>
  <c r="R232" i="1" s="1"/>
  <c r="Q216" i="1"/>
  <c r="R216" i="1" s="1"/>
  <c r="Q208" i="1"/>
  <c r="R208" i="1" s="1"/>
  <c r="Q192" i="1"/>
  <c r="R192" i="1" s="1"/>
  <c r="Q184" i="1"/>
  <c r="R184" i="1" s="1"/>
  <c r="Q144" i="1"/>
  <c r="R144" i="1" s="1"/>
  <c r="Q88" i="1"/>
  <c r="R88" i="1" s="1"/>
  <c r="Q384" i="1"/>
  <c r="R384" i="1" s="1"/>
  <c r="Q352" i="1"/>
  <c r="R352" i="1" s="1"/>
  <c r="Q328" i="1"/>
  <c r="R328" i="1" s="1"/>
  <c r="Q304" i="1"/>
  <c r="R304" i="1" s="1"/>
  <c r="Q312" i="1"/>
  <c r="R312" i="1" s="1"/>
  <c r="Q181" i="1"/>
  <c r="R181" i="1" s="1"/>
  <c r="Q168" i="1"/>
  <c r="R168" i="1" s="1"/>
  <c r="Q121" i="1"/>
  <c r="R121" i="1" s="1"/>
  <c r="Q160" i="1"/>
  <c r="R160" i="1" s="1"/>
  <c r="Q157" i="1"/>
  <c r="R157" i="1" s="1"/>
  <c r="Q145" i="1"/>
  <c r="R145" i="1" s="1"/>
  <c r="Q136" i="1"/>
  <c r="R136" i="1" s="1"/>
  <c r="Q120" i="1"/>
  <c r="R120" i="1" s="1"/>
  <c r="Q97" i="1"/>
  <c r="R97" i="1" s="1"/>
  <c r="Q112" i="1"/>
  <c r="R112" i="1" s="1"/>
  <c r="Q109" i="1"/>
  <c r="R109" i="1" s="1"/>
  <c r="Q96" i="1"/>
  <c r="R96" i="1" s="1"/>
  <c r="Q85" i="1"/>
  <c r="R85" i="1" s="1"/>
  <c r="Q72" i="1"/>
  <c r="R72" i="1" s="1"/>
  <c r="Q71" i="1"/>
  <c r="R71" i="1" s="1"/>
  <c r="Q64" i="1"/>
  <c r="R64" i="1" s="1"/>
  <c r="Q61" i="1"/>
  <c r="R61" i="1" s="1"/>
  <c r="Q48" i="1"/>
  <c r="R48" i="1" s="1"/>
  <c r="Q17" i="1"/>
  <c r="R17" i="1" s="1"/>
  <c r="Q14" i="1"/>
  <c r="R14" i="1" s="1"/>
  <c r="Q40" i="1"/>
  <c r="R40" i="1" s="1"/>
  <c r="Q37" i="1"/>
  <c r="R37" i="1" s="1"/>
  <c r="Q25" i="1"/>
  <c r="R25" i="1" s="1"/>
  <c r="Q24" i="1"/>
  <c r="R24" i="1" s="1"/>
  <c r="Q372" i="1"/>
  <c r="R372" i="1" s="1"/>
  <c r="Q348" i="1"/>
  <c r="R348" i="1" s="1"/>
  <c r="Q340" i="1"/>
  <c r="R340" i="1" s="1"/>
  <c r="Q324" i="1"/>
  <c r="R324" i="1" s="1"/>
  <c r="Q316" i="1"/>
  <c r="R316" i="1" s="1"/>
  <c r="Q300" i="1"/>
  <c r="R300" i="1" s="1"/>
  <c r="Q292" i="1"/>
  <c r="R292" i="1" s="1"/>
  <c r="Q276" i="1"/>
  <c r="R276" i="1" s="1"/>
  <c r="Q268" i="1"/>
  <c r="R268" i="1" s="1"/>
  <c r="Q252" i="1"/>
  <c r="R252" i="1" s="1"/>
  <c r="Q244" i="1"/>
  <c r="R244" i="1" s="1"/>
  <c r="Q228" i="1"/>
  <c r="R228" i="1" s="1"/>
  <c r="Q220" i="1"/>
  <c r="R220" i="1" s="1"/>
  <c r="Q204" i="1"/>
  <c r="R204" i="1" s="1"/>
  <c r="Q196" i="1"/>
  <c r="R196" i="1" s="1"/>
  <c r="Q180" i="1"/>
  <c r="R180" i="1" s="1"/>
  <c r="Q172" i="1"/>
  <c r="R172" i="1" s="1"/>
  <c r="Q156" i="1"/>
  <c r="R156" i="1" s="1"/>
  <c r="Q148" i="1"/>
  <c r="R148" i="1" s="1"/>
  <c r="Q132" i="1"/>
  <c r="R132" i="1" s="1"/>
  <c r="Q124" i="1"/>
  <c r="R124" i="1" s="1"/>
  <c r="Q108" i="1"/>
  <c r="R108" i="1" s="1"/>
  <c r="Q100" i="1"/>
  <c r="R100" i="1" s="1"/>
  <c r="Q84" i="1"/>
  <c r="R84" i="1" s="1"/>
  <c r="Q76" i="1"/>
  <c r="R76" i="1" s="1"/>
  <c r="Q60" i="1"/>
  <c r="R60" i="1" s="1"/>
  <c r="Q52" i="1"/>
  <c r="R52" i="1" s="1"/>
  <c r="Q36" i="1"/>
  <c r="R36" i="1" s="1"/>
  <c r="Q28" i="1"/>
  <c r="R28" i="1" s="1"/>
  <c r="Q13" i="1"/>
  <c r="R13" i="1" s="1"/>
  <c r="Q5" i="1"/>
  <c r="R5" i="1" s="1"/>
  <c r="Q70" i="1"/>
  <c r="R70"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20" i="1"/>
  <c r="R20" i="1" s="1"/>
  <c r="Q8" i="1"/>
  <c r="R8" i="1" s="1"/>
  <c r="Q386" i="1"/>
  <c r="R386" i="1" s="1"/>
  <c r="Q338" i="1"/>
  <c r="R338" i="1" s="1"/>
  <c r="Q290" i="1"/>
  <c r="R290" i="1" s="1"/>
  <c r="Q242" i="1"/>
  <c r="R242" i="1" s="1"/>
  <c r="Q230" i="1"/>
  <c r="R230" i="1" s="1"/>
  <c r="Q194" i="1"/>
  <c r="R194" i="1" s="1"/>
  <c r="Q110" i="1"/>
  <c r="R110" i="1" s="1"/>
  <c r="Q98" i="1"/>
  <c r="R98" i="1" s="1"/>
  <c r="Q74" i="1"/>
  <c r="R74" i="1" s="1"/>
  <c r="Q50" i="1"/>
  <c r="R50" i="1" s="1"/>
  <c r="Q26" i="1"/>
  <c r="R26" i="1" s="1"/>
  <c r="Q15" i="1"/>
  <c r="R15" i="1" s="1"/>
  <c r="Q390" i="1"/>
  <c r="R390" i="1" s="1"/>
  <c r="Q378" i="1"/>
  <c r="R378" i="1" s="1"/>
  <c r="Q366" i="1"/>
  <c r="R366" i="1" s="1"/>
  <c r="Q354" i="1"/>
  <c r="R354" i="1" s="1"/>
  <c r="Q342" i="1"/>
  <c r="R342" i="1" s="1"/>
  <c r="Q330" i="1"/>
  <c r="R330" i="1" s="1"/>
  <c r="Q318" i="1"/>
  <c r="R318" i="1" s="1"/>
  <c r="Q306" i="1"/>
  <c r="R306" i="1" s="1"/>
  <c r="Q294" i="1"/>
  <c r="R294" i="1" s="1"/>
  <c r="Q282" i="1"/>
  <c r="R282" i="1" s="1"/>
  <c r="Q270" i="1"/>
  <c r="R270" i="1" s="1"/>
  <c r="Q258" i="1"/>
  <c r="R258" i="1" s="1"/>
  <c r="Q246" i="1"/>
  <c r="R246" i="1" s="1"/>
  <c r="Q234" i="1"/>
  <c r="R234" i="1" s="1"/>
  <c r="Q222" i="1"/>
  <c r="R222" i="1" s="1"/>
  <c r="Q210" i="1"/>
  <c r="R210" i="1" s="1"/>
  <c r="Q198" i="1"/>
  <c r="R198" i="1" s="1"/>
  <c r="Q186" i="1"/>
  <c r="R186" i="1" s="1"/>
  <c r="Q174" i="1"/>
  <c r="R174" i="1" s="1"/>
  <c r="Q162" i="1"/>
  <c r="R162" i="1" s="1"/>
  <c r="Q150" i="1"/>
  <c r="R150" i="1" s="1"/>
  <c r="Q138" i="1"/>
  <c r="R138" i="1" s="1"/>
  <c r="Q126" i="1"/>
  <c r="R126" i="1" s="1"/>
  <c r="Q114" i="1"/>
  <c r="R114" i="1" s="1"/>
  <c r="Q102" i="1"/>
  <c r="R102" i="1" s="1"/>
  <c r="Q90" i="1"/>
  <c r="R90" i="1" s="1"/>
  <c r="Q78" i="1"/>
  <c r="R78" i="1" s="1"/>
  <c r="Q66" i="1"/>
  <c r="R66" i="1" s="1"/>
  <c r="Q54" i="1"/>
  <c r="R54" i="1" s="1"/>
  <c r="Q42" i="1"/>
  <c r="R42" i="1" s="1"/>
  <c r="Q30" i="1"/>
  <c r="R30" i="1" s="1"/>
  <c r="Q19" i="1"/>
  <c r="R19" i="1" s="1"/>
  <c r="Q7" i="1"/>
  <c r="R7" i="1" s="1"/>
  <c r="Q387" i="1"/>
  <c r="R387" i="1" s="1"/>
  <c r="Q322" i="1"/>
  <c r="R322" i="1" s="1"/>
  <c r="Q308" i="1"/>
  <c r="R308" i="1" s="1"/>
  <c r="Q260" i="1"/>
  <c r="R260" i="1" s="1"/>
  <c r="Q339" i="1"/>
  <c r="R339" i="1" s="1"/>
  <c r="Q243" i="1"/>
  <c r="R243" i="1" s="1"/>
  <c r="Q39" i="1"/>
  <c r="R39" i="1" s="1"/>
  <c r="J14" i="9"/>
  <c r="J13" i="9"/>
  <c r="J14" i="7"/>
  <c r="J13" i="7"/>
  <c r="Q3" i="1"/>
  <c r="R3" i="1" s="1"/>
  <c r="Q353" i="1"/>
  <c r="R353" i="1" s="1"/>
  <c r="Q305" i="1"/>
  <c r="R305" i="1" s="1"/>
  <c r="Q161" i="1"/>
  <c r="R161" i="1" s="1"/>
  <c r="Q89" i="1"/>
  <c r="R89" i="1" s="1"/>
  <c r="Q123" i="1"/>
  <c r="R123" i="1" s="1"/>
  <c r="Q377" i="1"/>
  <c r="R377" i="1" s="1"/>
  <c r="Q365" i="1"/>
  <c r="R365" i="1" s="1"/>
  <c r="Q357" i="1"/>
  <c r="R357" i="1" s="1"/>
  <c r="Q345" i="1"/>
  <c r="R345" i="1" s="1"/>
  <c r="Q341" i="1"/>
  <c r="R341" i="1" s="1"/>
  <c r="Q333" i="1"/>
  <c r="R333" i="1" s="1"/>
  <c r="Q329" i="1"/>
  <c r="R329" i="1" s="1"/>
  <c r="Q321" i="1"/>
  <c r="R321" i="1" s="1"/>
  <c r="Q317" i="1"/>
  <c r="R317" i="1" s="1"/>
  <c r="Q309" i="1"/>
  <c r="R309" i="1" s="1"/>
  <c r="Q293" i="1"/>
  <c r="R293" i="1" s="1"/>
  <c r="Q285" i="1"/>
  <c r="R285" i="1" s="1"/>
  <c r="Q281" i="1"/>
  <c r="R281" i="1" s="1"/>
  <c r="Q273" i="1"/>
  <c r="R273" i="1" s="1"/>
  <c r="Q269" i="1"/>
  <c r="R269" i="1" s="1"/>
  <c r="Q257" i="1"/>
  <c r="R257" i="1" s="1"/>
  <c r="Q249" i="1"/>
  <c r="R249" i="1" s="1"/>
  <c r="Q245" i="1"/>
  <c r="R245" i="1" s="1"/>
  <c r="Q237" i="1"/>
  <c r="R237" i="1" s="1"/>
  <c r="Q233" i="1"/>
  <c r="R233" i="1" s="1"/>
  <c r="Q225" i="1"/>
  <c r="R225" i="1" s="1"/>
  <c r="Q221" i="1"/>
  <c r="R221" i="1" s="1"/>
  <c r="Q209" i="1"/>
  <c r="R209" i="1" s="1"/>
  <c r="Q197" i="1"/>
  <c r="R197" i="1" s="1"/>
  <c r="Q177" i="1"/>
  <c r="R177" i="1" s="1"/>
  <c r="Q141" i="1"/>
  <c r="R141" i="1" s="1"/>
  <c r="Q125" i="1"/>
  <c r="R125" i="1" s="1"/>
  <c r="Q113" i="1"/>
  <c r="R113" i="1" s="1"/>
  <c r="Q93" i="1"/>
  <c r="R93" i="1" s="1"/>
  <c r="Q69" i="1"/>
  <c r="R69" i="1" s="1"/>
  <c r="Q53" i="1"/>
  <c r="R53" i="1" s="1"/>
  <c r="Q18" i="1"/>
  <c r="R18" i="1" s="1"/>
  <c r="Q6" i="1"/>
  <c r="R6" i="1" s="1"/>
  <c r="Q227" i="1"/>
  <c r="R227" i="1" s="1"/>
  <c r="Q370" i="1"/>
  <c r="R370" i="1" s="1"/>
  <c r="Q358" i="1"/>
  <c r="R358" i="1" s="1"/>
  <c r="Q346" i="1"/>
  <c r="R346" i="1" s="1"/>
  <c r="Q298" i="1"/>
  <c r="R298" i="1" s="1"/>
  <c r="Q286" i="1"/>
  <c r="R286" i="1" s="1"/>
  <c r="Q274" i="1"/>
  <c r="R274" i="1" s="1"/>
  <c r="Q262" i="1"/>
  <c r="R262" i="1" s="1"/>
  <c r="Q250" i="1"/>
  <c r="R250" i="1" s="1"/>
  <c r="Q226" i="1"/>
  <c r="R226" i="1" s="1"/>
  <c r="Q214" i="1"/>
  <c r="R214" i="1" s="1"/>
  <c r="Q202" i="1"/>
  <c r="R202" i="1" s="1"/>
  <c r="Q178" i="1"/>
  <c r="R178" i="1" s="1"/>
  <c r="Q154" i="1"/>
  <c r="R154" i="1" s="1"/>
  <c r="Q130" i="1"/>
  <c r="R130" i="1" s="1"/>
  <c r="Q118" i="1"/>
  <c r="R118" i="1" s="1"/>
  <c r="Q106" i="1"/>
  <c r="R106" i="1" s="1"/>
  <c r="Q82" i="1"/>
  <c r="R82" i="1" s="1"/>
  <c r="Q58" i="1"/>
  <c r="R58" i="1" s="1"/>
  <c r="Q46" i="1"/>
  <c r="R46" i="1" s="1"/>
  <c r="Q34" i="1"/>
  <c r="R34" i="1" s="1"/>
  <c r="Q11" i="1"/>
  <c r="R11" i="1" s="1"/>
  <c r="Q105" i="1"/>
  <c r="R105" i="1" s="1"/>
  <c r="Q57" i="1"/>
  <c r="R57" i="1" s="1"/>
  <c r="Q33" i="1"/>
  <c r="R33" i="1" s="1"/>
  <c r="Q176" i="1"/>
  <c r="R176" i="1" s="1"/>
  <c r="Q21" i="1"/>
  <c r="R21" i="1" s="1"/>
  <c r="Q385" i="1"/>
  <c r="R385" i="1" s="1"/>
  <c r="Q373" i="1"/>
  <c r="R373" i="1" s="1"/>
  <c r="Q361" i="1"/>
  <c r="R361" i="1" s="1"/>
  <c r="Q349" i="1"/>
  <c r="R349" i="1" s="1"/>
  <c r="Q337" i="1"/>
  <c r="R337" i="1" s="1"/>
  <c r="Q325" i="1"/>
  <c r="R325" i="1" s="1"/>
  <c r="Q313" i="1"/>
  <c r="R313" i="1" s="1"/>
  <c r="Q301" i="1"/>
  <c r="R301" i="1" s="1"/>
  <c r="Q289" i="1"/>
  <c r="R289" i="1" s="1"/>
  <c r="Q277" i="1"/>
  <c r="R277" i="1" s="1"/>
  <c r="Q265" i="1"/>
  <c r="R265" i="1" s="1"/>
  <c r="Q253" i="1"/>
  <c r="R253" i="1" s="1"/>
  <c r="Q241" i="1"/>
  <c r="R241" i="1" s="1"/>
  <c r="Q229" i="1"/>
  <c r="R229" i="1" s="1"/>
  <c r="Q217" i="1"/>
  <c r="R217" i="1" s="1"/>
  <c r="Q205" i="1"/>
  <c r="R205" i="1" s="1"/>
  <c r="Q133" i="1"/>
  <c r="R133" i="1" s="1"/>
  <c r="Q201" i="1"/>
  <c r="R201" i="1" s="1"/>
  <c r="Q189" i="1"/>
  <c r="R189" i="1" s="1"/>
  <c r="Q185" i="1"/>
  <c r="R185" i="1" s="1"/>
  <c r="Q173" i="1"/>
  <c r="R173" i="1" s="1"/>
  <c r="Q165" i="1"/>
  <c r="R165" i="1" s="1"/>
  <c r="Q149" i="1"/>
  <c r="R149" i="1" s="1"/>
  <c r="Q137" i="1"/>
  <c r="R137" i="1" s="1"/>
  <c r="Q129" i="1"/>
  <c r="R129" i="1" s="1"/>
  <c r="Q117" i="1"/>
  <c r="R117" i="1" s="1"/>
  <c r="Q101" i="1"/>
  <c r="R101" i="1" s="1"/>
  <c r="Q81" i="1"/>
  <c r="R81" i="1" s="1"/>
  <c r="Q77" i="1"/>
  <c r="R77" i="1" s="1"/>
  <c r="Q65" i="1"/>
  <c r="R65" i="1" s="1"/>
  <c r="Q45" i="1"/>
  <c r="R45" i="1" s="1"/>
  <c r="Q41" i="1"/>
  <c r="R41" i="1" s="1"/>
  <c r="Q381" i="1"/>
  <c r="R381" i="1" s="1"/>
  <c r="Q261" i="1"/>
  <c r="R261" i="1" s="1"/>
  <c r="Q213" i="1"/>
  <c r="R213" i="1" s="1"/>
  <c r="Q380" i="1"/>
  <c r="R380" i="1" s="1"/>
  <c r="Q368" i="1"/>
  <c r="R368" i="1" s="1"/>
  <c r="Q356" i="1"/>
  <c r="R356" i="1" s="1"/>
  <c r="Q344" i="1"/>
  <c r="R344" i="1" s="1"/>
  <c r="Q332" i="1"/>
  <c r="R332" i="1" s="1"/>
  <c r="Q320" i="1"/>
  <c r="R320" i="1" s="1"/>
  <c r="Q296" i="1"/>
  <c r="R296" i="1" s="1"/>
  <c r="Q284" i="1"/>
  <c r="R284" i="1" s="1"/>
  <c r="Q272" i="1"/>
  <c r="R272" i="1" s="1"/>
  <c r="Q248" i="1"/>
  <c r="R248" i="1" s="1"/>
  <c r="Q236" i="1"/>
  <c r="R236" i="1" s="1"/>
  <c r="Q224" i="1"/>
  <c r="R224" i="1" s="1"/>
  <c r="Q212" i="1"/>
  <c r="R212" i="1" s="1"/>
  <c r="Q200" i="1"/>
  <c r="R200" i="1" s="1"/>
  <c r="Q188" i="1"/>
  <c r="R188"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9" i="1"/>
  <c r="R9" i="1" s="1"/>
  <c r="Q335" i="1"/>
  <c r="R335" i="1" s="1"/>
  <c r="Q371" i="1"/>
  <c r="R371" i="1" s="1"/>
  <c r="Q159" i="1"/>
  <c r="R159" i="1" s="1"/>
  <c r="Q87" i="1"/>
  <c r="R87" i="1" s="1"/>
  <c r="Q383" i="1"/>
  <c r="R383" i="1" s="1"/>
  <c r="Q275" i="1"/>
  <c r="R275" i="1" s="1"/>
  <c r="Q388" i="1"/>
  <c r="R388" i="1" s="1"/>
  <c r="Q376" i="1"/>
  <c r="R376" i="1" s="1"/>
  <c r="Q364" i="1"/>
  <c r="R364" i="1" s="1"/>
  <c r="Q334" i="1"/>
  <c r="R334" i="1" s="1"/>
  <c r="Q190" i="1"/>
  <c r="R190" i="1" s="1"/>
  <c r="Q122" i="1"/>
  <c r="R122" i="1" s="1"/>
  <c r="Q86" i="1"/>
  <c r="R86" i="1" s="1"/>
  <c r="Q375" i="1"/>
  <c r="R375" i="1" s="1"/>
  <c r="Q327" i="1"/>
  <c r="R327" i="1" s="1"/>
  <c r="Q315" i="1"/>
  <c r="R315" i="1" s="1"/>
  <c r="Q279" i="1"/>
  <c r="R279" i="1" s="1"/>
  <c r="Q267" i="1"/>
  <c r="R267" i="1" s="1"/>
  <c r="Q255" i="1"/>
  <c r="R255" i="1" s="1"/>
  <c r="Q231" i="1"/>
  <c r="R231" i="1" s="1"/>
  <c r="Q207" i="1"/>
  <c r="R207" i="1" s="1"/>
  <c r="Q183" i="1"/>
  <c r="R183" i="1" s="1"/>
  <c r="Q171" i="1"/>
  <c r="R171" i="1" s="1"/>
  <c r="Q135" i="1"/>
  <c r="R135" i="1" s="1"/>
  <c r="Q111" i="1"/>
  <c r="R111" i="1" s="1"/>
  <c r="Q99" i="1"/>
  <c r="R99" i="1" s="1"/>
  <c r="Q63" i="1"/>
  <c r="R63" i="1" s="1"/>
  <c r="Q27" i="1"/>
  <c r="R27" i="1" s="1"/>
  <c r="Q16" i="1"/>
  <c r="R16" i="1" s="1"/>
  <c r="Q191" i="1"/>
  <c r="R191" i="1" s="1"/>
  <c r="Q143" i="1"/>
  <c r="R143" i="1" s="1"/>
  <c r="Q374" i="1"/>
  <c r="R374" i="1" s="1"/>
  <c r="Q362" i="1"/>
  <c r="R362" i="1" s="1"/>
  <c r="Q326" i="1"/>
  <c r="R326" i="1" s="1"/>
  <c r="Q314" i="1"/>
  <c r="R314" i="1" s="1"/>
  <c r="Q302" i="1"/>
  <c r="R302" i="1" s="1"/>
  <c r="Q266" i="1"/>
  <c r="R266" i="1" s="1"/>
  <c r="Q254" i="1"/>
  <c r="R254" i="1" s="1"/>
  <c r="Q218" i="1"/>
  <c r="R218" i="1" s="1"/>
  <c r="Q170" i="1"/>
  <c r="R170" i="1" s="1"/>
  <c r="Q158" i="1"/>
  <c r="R158" i="1" s="1"/>
  <c r="Q146" i="1"/>
  <c r="R146" i="1" s="1"/>
  <c r="Q392" i="1"/>
  <c r="R392" i="1" s="1"/>
  <c r="O9" i="2"/>
  <c r="P7" i="2"/>
  <c r="O7" i="2"/>
  <c r="P6" i="2"/>
  <c r="O6" i="2"/>
  <c r="O2" i="2"/>
  <c r="O3" i="2"/>
  <c r="P10" i="2"/>
  <c r="P11" i="2"/>
  <c r="Q351" i="1"/>
  <c r="R351" i="1" s="1"/>
  <c r="Q303" i="1"/>
  <c r="R303" i="1" s="1"/>
  <c r="Q287" i="1"/>
  <c r="R287" i="1" s="1"/>
  <c r="Q359" i="1"/>
  <c r="R359" i="1" s="1"/>
  <c r="Q347" i="1"/>
  <c r="R347" i="1" s="1"/>
  <c r="Q311" i="1"/>
  <c r="R311" i="1" s="1"/>
  <c r="Q299" i="1"/>
  <c r="R299" i="1" s="1"/>
  <c r="Q263" i="1"/>
  <c r="R263" i="1" s="1"/>
  <c r="Q239" i="1"/>
  <c r="R239" i="1" s="1"/>
  <c r="Q215" i="1"/>
  <c r="R215" i="1" s="1"/>
  <c r="Q203" i="1"/>
  <c r="R203" i="1" s="1"/>
  <c r="Q167" i="1"/>
  <c r="R167" i="1" s="1"/>
  <c r="Q131" i="1"/>
  <c r="R131" i="1" s="1"/>
  <c r="Q119" i="1"/>
  <c r="R119" i="1" s="1"/>
  <c r="Q95" i="1"/>
  <c r="R95" i="1" s="1"/>
  <c r="Q83" i="1"/>
  <c r="R83" i="1" s="1"/>
  <c r="Q59" i="1"/>
  <c r="R59" i="1" s="1"/>
  <c r="Q47" i="1"/>
  <c r="R47" i="1" s="1"/>
  <c r="Q23" i="1"/>
  <c r="R23" i="1" s="1"/>
  <c r="Q389" i="1"/>
  <c r="R389" i="1" s="1"/>
  <c r="Q369" i="1"/>
  <c r="R369" i="1" s="1"/>
  <c r="Q382" i="1"/>
  <c r="R382" i="1" s="1"/>
  <c r="Q310" i="1"/>
  <c r="R310" i="1" s="1"/>
  <c r="Q238" i="1"/>
  <c r="R238" i="1" s="1"/>
  <c r="Q166" i="1"/>
  <c r="R166" i="1" s="1"/>
  <c r="Q142" i="1"/>
  <c r="R142" i="1" s="1"/>
  <c r="Q94" i="1"/>
  <c r="R94" i="1" s="1"/>
  <c r="Q22" i="1"/>
  <c r="R22" i="1" s="1"/>
  <c r="O5" i="2"/>
  <c r="P5" i="2"/>
  <c r="Q297" i="1"/>
  <c r="R297" i="1" s="1"/>
  <c r="Q153" i="1"/>
  <c r="R153" i="1" s="1"/>
  <c r="Q10" i="1"/>
  <c r="R10" i="1" s="1"/>
  <c r="P4" i="2"/>
  <c r="O4" i="2"/>
  <c r="Q363" i="1"/>
  <c r="R363" i="1" s="1"/>
  <c r="Q291" i="1"/>
  <c r="R291" i="1" s="1"/>
  <c r="Q219" i="1"/>
  <c r="R219" i="1" s="1"/>
  <c r="Q195" i="1"/>
  <c r="R195" i="1" s="1"/>
  <c r="Q147" i="1"/>
  <c r="R147" i="1" s="1"/>
  <c r="Q75" i="1"/>
  <c r="R75" i="1" s="1"/>
  <c r="Q51" i="1"/>
  <c r="R51" i="1" s="1"/>
  <c r="Q4" i="1"/>
  <c r="R4" i="1" s="1"/>
  <c r="Q350" i="1"/>
  <c r="R350" i="1" s="1"/>
  <c r="Q278" i="1"/>
  <c r="R278" i="1" s="1"/>
  <c r="Q206" i="1"/>
  <c r="R206" i="1" s="1"/>
  <c r="Q182" i="1"/>
  <c r="R182" i="1" s="1"/>
  <c r="Q134" i="1"/>
  <c r="R134" i="1" s="1"/>
  <c r="Q62" i="1"/>
  <c r="R62" i="1" s="1"/>
  <c r="Q38" i="1"/>
  <c r="R38" i="1" s="1"/>
  <c r="O8" i="2"/>
  <c r="P8" i="2"/>
  <c r="Q29" i="1"/>
  <c r="R29" i="1" s="1"/>
  <c r="Q323" i="1"/>
  <c r="R323" i="1" s="1"/>
  <c r="Q251" i="1"/>
  <c r="R251" i="1" s="1"/>
  <c r="Q179" i="1"/>
  <c r="R179" i="1" s="1"/>
  <c r="Q155" i="1"/>
  <c r="R155" i="1" s="1"/>
  <c r="Q107" i="1"/>
  <c r="R107" i="1" s="1"/>
  <c r="Q35" i="1"/>
  <c r="R35"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<sst xmlns="http://schemas.openxmlformats.org/spreadsheetml/2006/main" count="2906" uniqueCount="2501">
  <si>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</si>
  <si>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</si>
  <si>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</si>
  <si>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</si>
  <si>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</si>
  <si>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</si>
  <si>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</si>
  <si>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</si>
  <si>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</si>
  <si>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</si>
  <si>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</si>
  <si>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</si>
  <si>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</si>
  <si>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</si>
  <si>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</si>
  <si>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</si>
  <si>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</si>
  <si>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</si>
  <si>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</si>
  <si>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</si>
  <si>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</si>
  <si>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</si>
  <si>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</si>
  <si>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</si>
  <si>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</si>
  <si>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</si>
  <si>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</si>
  <si>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</si>
  <si>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</si>
  <si>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</si>
  <si>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</si>
  <si>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</si>
  <si>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</si>
  <si>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</si>
  <si>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</si>
  <si>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</si>
  <si>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</si>
  <si>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</si>
  <si>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</si>
  <si>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</si>
  <si>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</si>
  <si>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</si>
  <si>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</si>
  <si>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</si>
  <si>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</si>
  <si>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</si>
  <si>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</si>
  <si>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</si>
  <si>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</si>
  <si>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</si>
  <si>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</si>
  <si>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</si>
  <si>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</si>
  <si>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</si>
  <si>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</si>
  <si>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</si>
  <si>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</si>
  <si>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</si>
  <si>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</si>
  <si>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</si>
  <si>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</si>
  <si>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</si>
  <si>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</si>
  <si>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</si>
  <si>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</si>
  <si>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</si>
  <si>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</si>
  <si>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</si>
  <si>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</si>
  <si>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</si>
  <si>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</si>
  <si>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</si>
  <si>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</si>
  <si>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</si>
  <si>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</si>
  <si>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</si>
  <si>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</si>
  <si>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</si>
  <si>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</si>
  <si>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</si>
  <si>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</si>
  <si>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</si>
  <si>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</si>
  <si>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</si>
  <si>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</si>
  <si>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</si>
  <si>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</si>
  <si>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</si>
  <si>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</si>
  <si>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</si>
  <si>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</si>
  <si>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</si>
  <si>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</si>
  <si>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</si>
  <si>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</si>
  <si>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</si>
  <si>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</si>
  <si>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</si>
  <si>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</si>
  <si>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</si>
  <si>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</si>
  <si>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</si>
  <si>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</si>
  <si>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</si>
  <si>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</si>
  <si>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</si>
  <si>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</si>
  <si>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</si>
  <si>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</si>
  <si>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</si>
  <si>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</si>
  <si>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</si>
  <si>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</si>
  <si>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</si>
  <si>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</si>
  <si>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</si>
  <si>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</si>
  <si>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</si>
  <si>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</si>
  <si>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</si>
  <si>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</si>
  <si>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</si>
  <si>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</si>
  <si>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</si>
  <si>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</si>
  <si>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</si>
  <si>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</si>
  <si>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</si>
  <si>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</si>
  <si>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</si>
  <si>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</si>
  <si>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</si>
  <si>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</si>
  <si>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</si>
  <si>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</si>
  <si>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</si>
  <si>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</si>
  <si>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</si>
  <si>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</si>
  <si>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</si>
  <si>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</si>
  <si>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</si>
  <si>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</si>
  <si>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</si>
  <si>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</si>
  <si>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</si>
  <si>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</si>
  <si>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</si>
  <si>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</si>
  <si>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</si>
  <si>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</si>
  <si>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</si>
  <si>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</si>
  <si>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</si>
  <si>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</si>
  <si>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</si>
  <si>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</si>
  <si>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</si>
  <si>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</si>
  <si>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</si>
  <si>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</si>
  <si>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</si>
  <si>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</si>
  <si>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</si>
  <si>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</si>
  <si>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</si>
  <si>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</si>
  <si>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</si>
  <si>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</si>
  <si>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</si>
  <si>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</si>
  <si>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</si>
  <si>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</si>
  <si>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</si>
  <si>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</si>
  <si>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</si>
  <si>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</si>
  <si>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</si>
  <si>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</si>
  <si>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</si>
  <si>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</si>
  <si>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</si>
  <si>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</si>
  <si>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</si>
  <si>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</si>
  <si>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</si>
  <si>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</si>
  <si>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</si>
  <si>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</si>
  <si>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</si>
  <si>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</si>
  <si>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</si>
  <si>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</si>
  <si>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</si>
  <si>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</si>
  <si>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</si>
  <si>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</si>
  <si>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</si>
  <si>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</si>
  <si>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</si>
  <si>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</si>
  <si>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</si>
  <si>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</si>
  <si>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</si>
  <si>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</si>
  <si>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</si>
  <si>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</si>
  <si>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</si>
  <si>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</si>
  <si>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</si>
  <si>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</si>
  <si>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</si>
  <si>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</si>
  <si>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</si>
  <si>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</si>
  <si>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</si>
  <si>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</si>
  <si>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</si>
  <si>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</si>
  <si>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</si>
  <si>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</si>
  <si>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</si>
  <si>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</si>
  <si>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</si>
  <si>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</si>
  <si>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</si>
  <si>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</si>
  <si>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</si>
  <si>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</si>
  <si>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</si>
  <si>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</si>
  <si>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</si>
  <si>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</si>
  <si>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</si>
  <si>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</si>
  <si>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</si>
  <si>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</si>
  <si>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</si>
  <si>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</si>
  <si>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</si>
  <si>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</si>
  <si>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</si>
  <si>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</si>
  <si>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</si>
  <si>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</si>
  <si>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</si>
  <si>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</si>
  <si>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</si>
  <si>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</si>
  <si>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</si>
  <si>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</si>
  <si>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</si>
  <si>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</si>
  <si>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</si>
  <si>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</si>
  <si>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</si>
  <si>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</si>
  <si>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</si>
  <si>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</si>
  <si>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</si>
  <si>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</si>
  <si>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</si>
  <si>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</si>
  <si>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</si>
  <si>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</si>
  <si>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</si>
  <si>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</si>
  <si>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</si>
  <si>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</si>
  <si>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</si>
  <si>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</si>
  <si>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</si>
  <si>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</si>
  <si>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</si>
  <si>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</si>
  <si>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</si>
  <si>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</si>
  <si>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</si>
  <si>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</si>
  <si>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</si>
  <si>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</si>
  <si>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</si>
  <si>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</si>
  <si>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</si>
  <si>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</si>
  <si>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</si>
  <si>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</si>
  <si>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</si>
  <si>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</si>
  <si>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</si>
  <si>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</si>
  <si>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</si>
  <si>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</si>
  <si>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</si>
  <si>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</si>
  <si>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</si>
  <si>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</si>
  <si>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</si>
  <si>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</si>
  <si>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</si>
  <si>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</si>
  <si>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</si>
  <si>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</si>
  <si>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</si>
  <si>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</si>
  <si>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</si>
  <si>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</si>
  <si>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</si>
  <si>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</si>
  <si>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</si>
  <si>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</si>
  <si>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</si>
  <si>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</si>
  <si>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</si>
  <si>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</si>
  <si>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</si>
  <si>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</si>
  <si>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</si>
  <si>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</si>
  <si>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</si>
  <si>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</si>
  <si>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</si>
  <si>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</si>
  <si>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</si>
  <si>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</si>
  <si>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</si>
  <si>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</si>
  <si>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</si>
  <si>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</si>
  <si>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</si>
  <si>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</si>
  <si>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</si>
  <si>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</si>
  <si>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</si>
  <si>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</si>
  <si>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</si>
  <si>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</si>
  <si>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</si>
  <si>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</si>
  <si>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</si>
  <si>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</si>
  <si>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</si>
  <si>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</si>
  <si>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</si>
  <si>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</si>
  <si>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</si>
  <si>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</si>
  <si>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</si>
  <si>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</si>
  <si>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</si>
  <si>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</si>
  <si>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</si>
  <si>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</si>
  <si>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</si>
  <si>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</si>
  <si>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</si>
  <si>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</si>
  <si>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</si>
  <si>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</si>
  <si>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</si>
  <si>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</si>
  <si>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</si>
  <si>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</si>
  <si>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</si>
  <si>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</si>
  <si>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</si>
  <si>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</si>
  <si>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</si>
  <si>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</si>
  <si>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</si>
  <si>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</si>
  <si>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</si>
  <si>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</si>
  <si>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</si>
  <si>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</si>
  <si>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</si>
  <si>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</si>
  <si>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</si>
  <si>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</si>
  <si>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</si>
  <si>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</si>
  <si>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</si>
  <si>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</si>
  <si>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</si>
  <si>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</si>
  <si>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</si>
  <si>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</si>
  <si>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</si>
  <si>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</si>
  <si>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</si>
  <si>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</si>
  <si>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</si>
  <si>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</si>
  <si>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</si>
  <si>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</si>
  <si>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</si>
  <si>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</si>
  <si>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</si>
  <si>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</si>
  <si>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</si>
  <si>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</si>
  <si>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</si>
  <si>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</si>
  <si>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</si>
  <si>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</si>
  <si>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</si>
  <si>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</si>
  <si>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</si>
  <si>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</si>
  <si>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</si>
  <si>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</si>
  <si>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</si>
  <si>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</si>
  <si>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</si>
  <si>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</si>
  <si>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</si>
  <si>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</si>
  <si>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</si>
  <si>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</si>
  <si>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</si>
  <si>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</si>
  <si>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</si>
  <si>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</si>
  <si>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</si>
  <si>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</si>
  <si>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</si>
  <si>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</si>
  <si>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</si>
  <si>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</si>
  <si>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</si>
  <si>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</si>
  <si>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</si>
  <si>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</si>
  <si>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</si>
  <si>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</si>
  <si>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</si>
  <si>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</si>
  <si>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</si>
  <si>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</si>
  <si>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</si>
  <si>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</si>
  <si>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</si>
  <si>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</si>
  <si>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</si>
  <si>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</si>
  <si>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</si>
  <si>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</si>
  <si>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</si>
  <si>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</si>
  <si>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</si>
  <si>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</si>
  <si>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</si>
  <si>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</si>
  <si>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</si>
  <si>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</si>
  <si>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</si>
  <si>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</si>
  <si>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</si>
  <si>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</si>
  <si>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</si>
  <si>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</si>
  <si>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</si>
  <si>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</si>
  <si>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</si>
  <si>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</si>
  <si>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</si>
  <si>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</si>
  <si>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</si>
  <si>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</si>
  <si>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</si>
  <si>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</si>
  <si>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</si>
  <si>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</si>
  <si>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</si>
  <si>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</si>
  <si>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</si>
  <si>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</si>
  <si>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</si>
  <si>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</si>
  <si>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</si>
  <si>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</si>
  <si>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</si>
  <si>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</si>
  <si>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</si>
  <si>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</si>
  <si>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</si>
  <si>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</si>
  <si>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</si>
  <si>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</si>
  <si>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</si>
  <si>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</si>
  <si>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</si>
  <si>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</si>
  <si>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</si>
  <si>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</si>
  <si>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</si>
  <si>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</si>
  <si>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</si>
  <si>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</si>
  <si>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</si>
  <si>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</si>
  <si>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</si>
  <si>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</si>
  <si>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</si>
  <si>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</si>
  <si>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</si>
  <si>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</si>
  <si>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</si>
  <si>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</si>
  <si>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</si>
  <si>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</si>
  <si>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</si>
  <si>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</si>
  <si>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</si>
  <si>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</si>
  <si>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</si>
  <si>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</si>
  <si>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</si>
  <si>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</si>
  <si>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</si>
  <si>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</si>
  <si>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</si>
  <si>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</si>
  <si>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</si>
  <si>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</si>
  <si>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</si>
  <si>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</si>
  <si>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</si>
  <si>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</si>
  <si>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</si>
  <si>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</si>
  <si>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</si>
  <si>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</si>
  <si>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</si>
  <si>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</si>
  <si>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</si>
  <si>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</si>
  <si>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</si>
  <si>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</si>
  <si>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</si>
  <si>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</si>
  <si>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</si>
  <si>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</si>
  <si>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</si>
  <si>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</si>
  <si>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</si>
  <si>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</si>
  <si>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</si>
  <si>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</si>
  <si>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</si>
  <si>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</si>
  <si>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</si>
  <si>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</si>
  <si>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</si>
  <si>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</si>
  <si>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</si>
  <si>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</si>
  <si>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</si>
  <si>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</si>
  <si>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</si>
  <si>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</si>
  <si>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</si>
  <si>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</si>
  <si>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</si>
  <si>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</si>
  <si>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</si>
  <si>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</si>
  <si>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</si>
  <si>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</si>
  <si>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</si>
  <si>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</si>
  <si>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</si>
  <si>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</si>
  <si>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</si>
  <si>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</si>
  <si>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</si>
  <si>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</si>
  <si>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</si>
  <si>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</si>
  <si>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</si>
  <si>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</si>
  <si>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</si>
  <si>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</si>
  <si>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</si>
  <si>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</si>
  <si>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</si>
  <si>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</si>
  <si>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</si>
  <si>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</si>
  <si>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</si>
  <si>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</si>
  <si>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</si>
  <si>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</si>
  <si>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</si>
  <si>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</si>
  <si>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</si>
  <si>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</si>
  <si>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</si>
  <si>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</si>
  <si>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</si>
  <si>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</si>
  <si>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</si>
  <si>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</si>
  <si>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</si>
  <si>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</si>
  <si>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</si>
  <si>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</si>
  <si>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</si>
  <si>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</si>
  <si>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</si>
  <si>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</si>
  <si>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</si>
  <si>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</si>
  <si>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</si>
  <si>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</si>
  <si>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</si>
  <si>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</si>
  <si>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</si>
  <si>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</si>
  <si>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</si>
  <si>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</si>
  <si>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</si>
  <si>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</si>
  <si>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</si>
  <si>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</si>
  <si>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</si>
  <si>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</si>
  <si>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</si>
  <si>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</si>
  <si>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</si>
  <si>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</si>
  <si>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</si>
  <si>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</si>
  <si>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</si>
  <si>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</si>
  <si>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</si>
  <si>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</si>
  <si>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</si>
  <si>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</si>
  <si>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</si>
  <si>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</si>
  <si>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</si>
  <si>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</si>
  <si>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</si>
  <si>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</si>
  <si>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</si>
  <si>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</si>
  <si>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</si>
  <si>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</si>
  <si>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</si>
  <si>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</si>
  <si>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</si>
  <si>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</si>
  <si>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</si>
  <si>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</si>
  <si>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</si>
  <si>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</si>
  <si>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</si>
  <si>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</si>
  <si>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</si>
  <si>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</si>
  <si>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</si>
  <si>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</si>
  <si>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</si>
  <si>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</si>
  <si>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</si>
  <si>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</si>
  <si>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</si>
  <si>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</si>
  <si>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</si>
  <si>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</si>
  <si>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</si>
  <si>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</si>
  <si>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</si>
  <si>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</si>
  <si>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</si>
  <si>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</si>
  <si>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</si>
  <si>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</si>
  <si>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</si>
  <si>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</si>
  <si>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</si>
  <si>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</si>
  <si>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</si>
  <si>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</si>
  <si>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</si>
  <si>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</si>
  <si>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</si>
  <si>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</si>
  <si>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</si>
  <si>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</si>
  <si>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</si>
  <si>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</si>
  <si>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</si>
  <si>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</si>
  <si>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</si>
  <si>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</si>
  <si>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</si>
  <si>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</si>
  <si>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</si>
  <si>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</si>
  <si>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</si>
  <si>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</si>
  <si>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</si>
  <si>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</si>
  <si>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</si>
  <si>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</si>
  <si>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</si>
  <si>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</si>
  <si>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</si>
  <si>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</si>
  <si>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</si>
  <si>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</si>
  <si>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</si>
  <si>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</si>
  <si>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</si>
  <si>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</si>
  <si>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</si>
  <si>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</si>
  <si>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</si>
  <si>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</si>
  <si>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</si>
  <si>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</si>
  <si>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</si>
  <si>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</si>
  <si>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</si>
  <si>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</si>
  <si>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</si>
  <si>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</si>
  <si>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</si>
  <si>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</si>
  <si>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</si>
  <si>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</si>
  <si>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</si>
  <si>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</si>
  <si>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</si>
  <si>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</si>
  <si>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</si>
  <si>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</si>
  <si>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</si>
  <si>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</si>
  <si>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</si>
  <si>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</si>
  <si>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</si>
  <si>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</si>
  <si>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</si>
  <si>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</si>
  <si>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</si>
  <si>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</si>
  <si>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</si>
  <si>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</si>
  <si>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</si>
  <si>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</si>
  <si>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</si>
  <si>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</si>
  <si>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</si>
  <si>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</si>
  <si>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</si>
  <si>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</si>
  <si>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</si>
  <si>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</si>
  <si>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</si>
  <si>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</si>
  <si>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</si>
  <si>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</si>
  <si>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</si>
  <si>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</si>
  <si>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</si>
  <si>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</si>
  <si>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</si>
  <si>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</si>
  <si>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</si>
  <si>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</si>
  <si>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</si>
  <si>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</si>
  <si>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</si>
  <si>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</si>
  <si>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</si>
  <si>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</si>
  <si>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</si>
  <si>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</si>
  <si>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</si>
  <si>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</si>
  <si>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</si>
  <si>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</si>
  <si>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</si>
  <si>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</si>
  <si>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</si>
  <si>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</si>
  <si>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</si>
  <si>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</si>
  <si>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</si>
  <si>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</si>
  <si>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</si>
  <si>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</si>
  <si>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</si>
  <si>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</si>
  <si>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</si>
  <si>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</si>
  <si>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</si>
  <si>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</si>
  <si>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</si>
  <si>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</si>
  <si>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</si>
  <si>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</si>
  <si>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</si>
  <si>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</si>
  <si>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</si>
  <si>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</si>
  <si>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</si>
  <si>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</si>
  <si>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</si>
  <si>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</si>
  <si>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</si>
  <si>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</si>
  <si>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</si>
  <si>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</si>
  <si>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</si>
  <si>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</si>
  <si>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</si>
  <si>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</si>
  <si>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</si>
  <si>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</si>
  <si>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</si>
  <si>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</si>
  <si>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</si>
  <si>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</si>
  <si>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</si>
  <si>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</si>
  <si>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</si>
  <si>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</si>
  <si>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</si>
  <si>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</si>
  <si>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</si>
  <si>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</si>
  <si>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</si>
  <si>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</si>
  <si>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</si>
  <si>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</si>
  <si>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</si>
  <si>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</si>
  <si>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</si>
  <si>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</si>
  <si>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</si>
  <si>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</si>
  <si>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</si>
  <si>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</si>
  <si>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</si>
  <si>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</si>
  <si>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</si>
  <si>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</si>
  <si>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</si>
  <si>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</si>
  <si>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</si>
  <si>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</si>
  <si>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</si>
  <si>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</si>
  <si>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</si>
  <si>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</si>
  <si>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</si>
  <si>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</si>
  <si>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</si>
  <si>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</si>
  <si>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</si>
  <si>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</si>
  <si>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</si>
  <si>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</si>
  <si>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</si>
  <si>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</si>
  <si>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</si>
  <si>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</si>
  <si>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</si>
  <si>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</si>
  <si>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</si>
  <si>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</si>
  <si>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</si>
  <si>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</si>
  <si>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</si>
  <si>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</si>
  <si>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</si>
  <si>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</si>
  <si>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</si>
  <si>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</si>
  <si>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</si>
  <si>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</si>
  <si>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</si>
  <si>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</si>
  <si>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</si>
  <si>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</si>
  <si>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</si>
  <si>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</si>
  <si>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</si>
  <si>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</si>
  <si>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</si>
  <si>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</si>
  <si>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</si>
  <si>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</si>
  <si>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</si>
  <si>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</si>
  <si>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</si>
  <si>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</si>
  <si>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</si>
  <si>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</si>
  <si>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</si>
  <si>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</si>
  <si>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</si>
  <si>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</si>
  <si>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</si>
  <si>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</si>
  <si>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</si>
  <si>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</si>
  <si>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</si>
  <si>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</si>
  <si>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</si>
  <si>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</si>
  <si>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</si>
  <si>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</si>
  <si>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</si>
  <si>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</si>
  <si>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</si>
  <si>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</si>
  <si>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</si>
  <si>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</si>
  <si>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</si>
  <si>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</si>
  <si>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</si>
  <si>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</si>
  <si>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</si>
  <si>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</si>
  <si>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</si>
  <si>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</si>
  <si>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</si>
  <si>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</si>
  <si>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</si>
  <si>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</si>
  <si>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</si>
  <si>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</si>
  <si>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</si>
  <si>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</si>
  <si>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</si>
  <si>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</si>
  <si>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</si>
  <si>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</si>
  <si>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</si>
  <si>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</si>
  <si>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</si>
  <si>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</si>
  <si>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</si>
  <si>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</si>
  <si>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</si>
  <si>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</si>
  <si>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</si>
  <si>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</si>
  <si>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</si>
  <si>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</si>
  <si>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</si>
  <si>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</si>
  <si>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</si>
  <si>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</si>
  <si>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</si>
  <si>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</si>
  <si>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</si>
  <si>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</si>
  <si>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</si>
  <si>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</si>
  <si>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</si>
  <si>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</si>
  <si>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</si>
  <si>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</si>
  <si>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</si>
  <si>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</si>
  <si>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</si>
  <si>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</si>
  <si>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</si>
  <si>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</si>
  <si>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</si>
  <si>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</si>
  <si>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</si>
  <si>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</si>
  <si>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</si>
  <si>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</si>
  <si>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</si>
  <si>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</si>
  <si>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</si>
  <si>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</si>
  <si>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</si>
  <si>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</si>
  <si>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</si>
  <si>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</si>
  <si>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</si>
  <si>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</si>
  <si>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</si>
  <si>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</si>
  <si>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</si>
  <si>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</si>
  <si>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</si>
  <si>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</si>
  <si>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</si>
  <si>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</si>
  <si>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</si>
  <si>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</si>
  <si>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</si>
  <si>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</si>
  <si>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</si>
  <si>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</si>
  <si>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</si>
  <si>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</si>
  <si>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</si>
  <si>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</si>
  <si>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</si>
  <si>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</si>
  <si>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</si>
  <si>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</si>
  <si>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</si>
  <si>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</si>
  <si>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</si>
  <si>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</si>
  <si>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</si>
  <si>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</si>
  <si>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</si>
  <si>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</si>
  <si>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</si>
  <si>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</si>
  <si>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</si>
  <si>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</si>
  <si>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</si>
  <si>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</si>
  <si>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</si>
  <si>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</si>
  <si>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</si>
  <si>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</si>
  <si>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</si>
  <si>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</si>
  <si>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</si>
  <si>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</si>
  <si>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</si>
  <si>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</si>
  <si>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</si>
  <si>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</si>
  <si>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</si>
  <si>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</si>
  <si>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</si>
  <si>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</si>
  <si>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</si>
  <si>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</si>
  <si>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</si>
  <si>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</si>
  <si>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</si>
  <si>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</si>
  <si>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</si>
  <si>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</si>
  <si>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</si>
  <si>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</si>
  <si>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</si>
  <si>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</si>
  <si>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</si>
  <si>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</si>
  <si>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</si>
  <si>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</si>
  <si>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</si>
  <si>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</si>
  <si>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</si>
  <si>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</si>
  <si>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</si>
  <si>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</si>
  <si>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</si>
  <si>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</si>
  <si>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</si>
  <si>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</si>
  <si>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</si>
  <si>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</si>
  <si>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</si>
  <si>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</si>
  <si>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</si>
  <si>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</si>
  <si>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</si>
  <si>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</si>
  <si>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</si>
  <si>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</si>
  <si>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</si>
  <si>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</si>
  <si>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</si>
  <si>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</si>
  <si>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</si>
  <si>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</si>
  <si>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</si>
  <si>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</si>
  <si>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</si>
  <si>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</si>
  <si>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</si>
  <si>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</si>
  <si>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</si>
  <si>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</si>
  <si>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</si>
  <si>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</si>
  <si>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</si>
  <si>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</si>
  <si>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</si>
  <si>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</si>
  <si>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</si>
  <si>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</si>
  <si>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</si>
  <si>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</si>
  <si>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</si>
  <si>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</si>
  <si>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</si>
  <si>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</si>
  <si>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</si>
  <si>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</si>
  <si>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</si>
  <si>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</si>
  <si>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</si>
  <si>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</si>
  <si>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</si>
  <si>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</si>
  <si>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</si>
  <si>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</si>
  <si>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</si>
  <si>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</si>
  <si>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</si>
  <si>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</si>
  <si>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</si>
  <si>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</si>
  <si>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</si>
  <si>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</si>
  <si>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</si>
  <si>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</si>
  <si>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</si>
  <si>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</si>
  <si>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</si>
  <si>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</si>
  <si>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</si>
  <si>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</si>
  <si>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</si>
  <si>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</si>
  <si>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</si>
  <si>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</si>
  <si>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</si>
  <si>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</si>
  <si>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</si>
  <si>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</si>
  <si>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</si>
  <si>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</si>
  <si>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</si>
  <si>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</si>
  <si>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</si>
  <si>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</si>
  <si>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</si>
  <si>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</si>
  <si>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</si>
  <si>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</si>
  <si>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</si>
  <si>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</si>
  <si>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</si>
  <si>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</si>
  <si>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</si>
  <si>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</si>
  <si>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</si>
  <si>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</si>
  <si>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</si>
  <si>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</si>
  <si>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</si>
  <si>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</si>
  <si>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</si>
  <si>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</si>
  <si>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</si>
  <si>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</si>
  <si>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</si>
  <si>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</si>
  <si>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</si>
  <si>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</si>
  <si>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</si>
  <si>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</si>
  <si>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</si>
  <si>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</si>
  <si>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</si>
  <si>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</si>
  <si>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</si>
  <si>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</si>
  <si>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</si>
  <si>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</si>
  <si>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</si>
  <si>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</si>
  <si>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</si>
  <si>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</si>
  <si>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</si>
  <si>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</si>
  <si>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</si>
  <si>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</si>
  <si>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</si>
  <si>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</si>
  <si>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</si>
  <si>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</si>
  <si>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</si>
  <si>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</si>
  <si>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</si>
  <si>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</si>
  <si>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</si>
  <si>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</si>
  <si>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</si>
  <si>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</si>
  <si>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</si>
  <si>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</si>
  <si>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</si>
  <si>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</si>
  <si>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</si>
  <si>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</si>
  <si>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</si>
  <si>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</si>
  <si>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</si>
  <si>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</si>
  <si>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</si>
  <si>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</si>
  <si>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</si>
  <si>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</si>
  <si>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</si>
  <si>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</si>
  <si>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</si>
  <si>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</si>
  <si>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</si>
  <si>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</si>
  <si>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</si>
  <si>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</si>
  <si>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</si>
  <si>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</si>
  <si>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</si>
  <si>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</si>
  <si>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</si>
  <si>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</si>
  <si>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</si>
  <si>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</si>
  <si>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</si>
  <si>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</si>
  <si>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</si>
  <si>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</si>
  <si>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</si>
  <si>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</si>
  <si>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</si>
  <si>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</si>
  <si>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</si>
  <si>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</si>
  <si>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</si>
  <si>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</si>
  <si>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</si>
  <si>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</si>
  <si>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</si>
  <si>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</si>
  <si>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</si>
  <si>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</si>
  <si>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</si>
  <si>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</si>
  <si>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</si>
  <si>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</si>
  <si>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</si>
  <si>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</si>
  <si>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</si>
  <si>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</si>
  <si>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</si>
  <si>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</si>
  <si>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</si>
  <si>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</si>
  <si>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</si>
  <si>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</si>
  <si>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</si>
  <si>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</si>
  <si>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</si>
  <si>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</si>
  <si>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</si>
  <si>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</si>
  <si>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</si>
  <si>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</si>
  <si>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</si>
  <si>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</si>
  <si>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</si>
  <si>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</si>
  <si>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</si>
  <si>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</si>
  <si>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</si>
  <si>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</si>
  <si>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</si>
  <si>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</si>
  <si>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</si>
  <si>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</si>
  <si>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</si>
  <si>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</si>
  <si>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</si>
  <si>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</si>
  <si>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</si>
  <si>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</si>
  <si>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</si>
  <si>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</si>
  <si>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</si>
  <si>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</si>
  <si>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</si>
  <si>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</si>
  <si>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</si>
  <si>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</si>
  <si>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</si>
  <si>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</si>
  <si>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</si>
  <si>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</si>
  <si>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</si>
  <si>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</si>
  <si>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</si>
  <si>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</si>
  <si>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</si>
  <si>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</si>
  <si>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</si>
  <si>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</si>
  <si>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</si>
  <si>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</si>
  <si>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</si>
  <si>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</si>
  <si>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</si>
  <si>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</si>
  <si>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</si>
  <si>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</si>
  <si>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</si>
  <si>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</si>
  <si>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</si>
  <si>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</si>
  <si>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</si>
  <si>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</si>
  <si>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</si>
  <si>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</si>
  <si>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</si>
  <si>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</si>
  <si>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</si>
  <si>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</si>
  <si>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</si>
  <si>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</si>
  <si>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</si>
  <si>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</si>
  <si>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</si>
  <si>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</si>
  <si>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</si>
  <si>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</si>
  <si>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</si>
  <si>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</si>
  <si>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</si>
  <si>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</si>
  <si>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</si>
  <si>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</si>
  <si>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</si>
  <si>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</si>
  <si>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</si>
  <si>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</si>
  <si>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</si>
  <si>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</si>
  <si>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</si>
  <si>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</si>
  <si>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</si>
  <si>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</si>
  <si>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</si>
  <si>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</si>
  <si>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</si>
  <si>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</si>
  <si>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</si>
  <si>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</si>
  <si>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</si>
  <si>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</si>
  <si>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</si>
  <si>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</si>
  <si>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</si>
  <si>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</si>
  <si>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</si>
  <si>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</si>
  <si>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</si>
  <si>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</si>
  <si>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</si>
  <si>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</si>
  <si>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</si>
  <si>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</si>
  <si>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</si>
  <si>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</si>
  <si>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</si>
  <si>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</si>
  <si>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</si>
  <si>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</si>
  <si>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</si>
  <si>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</si>
  <si>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</si>
  <si>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</si>
  <si>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</si>
  <si>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</si>
  <si>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</si>
  <si>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</si>
  <si>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</si>
  <si>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</si>
  <si>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</si>
  <si>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</si>
  <si>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</si>
  <si>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</si>
  <si>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</si>
  <si>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</si>
  <si>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</si>
  <si>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</si>
  <si>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</si>
  <si>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</si>
  <si>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</si>
  <si>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</si>
  <si>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</si>
  <si>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</si>
  <si>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</si>
  <si>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</si>
  <si>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</si>
  <si>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</si>
  <si>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</si>
  <si>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</si>
  <si>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</si>
  <si>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</si>
  <si>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</si>
  <si>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</si>
  <si>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</si>
  <si>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</si>
  <si>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</si>
  <si>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</si>
  <si>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</si>
  <si>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</si>
  <si>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</si>
  <si>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</si>
  <si>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</si>
  <si>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</si>
  <si>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</si>
  <si>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</si>
  <si>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</si>
  <si>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</si>
  <si>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</si>
  <si>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</si>
  <si>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</si>
  <si>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</si>
  <si>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</si>
  <si>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</si>
  <si>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</si>
  <si>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</si>
  <si>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</si>
  <si>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</si>
  <si>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</si>
  <si>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</si>
  <si>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</si>
  <si>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</si>
  <si>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</si>
  <si>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</si>
  <si>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</si>
  <si>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</si>
  <si>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</si>
  <si>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</si>
  <si>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</si>
  <si>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</si>
  <si>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</si>
  <si>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</si>
  <si>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</si>
  <si>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</si>
  <si>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</si>
  <si>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</si>
  <si>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</si>
  <si>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</si>
  <si>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</si>
  <si>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</si>
  <si>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</si>
  <si>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</si>
  <si>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</si>
  <si>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</si>
  <si>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</si>
  <si>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</si>
  <si>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</si>
  <si>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</si>
  <si>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</si>
  <si>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</si>
  <si>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</si>
  <si>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</si>
  <si>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</si>
  <si>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</si>
  <si>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</si>
  <si>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</si>
  <si>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</si>
  <si>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</si>
  <si>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</si>
  <si>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</si>
  <si>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</si>
  <si>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</si>
  <si>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</si>
  <si>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</si>
  <si>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</si>
  <si>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</si>
  <si>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</si>
  <si>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</si>
  <si>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</si>
  <si>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</si>
  <si>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</si>
  <si>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</si>
  <si>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</si>
  <si>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</si>
  <si>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</si>
  <si>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</si>
  <si>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</si>
  <si>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</si>
  <si>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</si>
  <si>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</si>
  <si>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</si>
  <si>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</si>
  <si>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</si>
  <si>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</si>
  <si>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</si>
  <si>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</si>
  <si>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</si>
  <si>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</si>
  <si>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</si>
  <si>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</si>
  <si>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</si>
  <si>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</si>
  <si>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</si>
  <si>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</si>
  <si>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</si>
  <si>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</si>
  <si>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</si>
  <si>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</si>
  <si>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</si>
  <si>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</si>
  <si>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</si>
  <si>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</si>
  <si>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</si>
  <si>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</si>
  <si>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</si>
  <si>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</si>
  <si>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</si>
  <si>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</si>
  <si>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</si>
  <si>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</si>
  <si>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</si>
  <si>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</si>
  <si>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</si>
  <si>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</si>
  <si>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</si>
  <si>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</si>
  <si>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</si>
  <si>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</si>
  <si>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</si>
  <si>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</si>
  <si>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</si>
  <si>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</si>
  <si>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</si>
  <si>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</si>
  <si>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</si>
  <si>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</si>
  <si>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</si>
  <si>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</si>
  <si>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</si>
  <si>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</si>
  <si>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</si>
  <si>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</si>
  <si>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</si>
  <si>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</si>
  <si>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</si>
  <si>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</si>
  <si>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</si>
  <si>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</si>
  <si>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</si>
  <si>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</si>
  <si>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</si>
  <si>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</si>
  <si>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</si>
  <si>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</si>
  <si>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</si>
  <si>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</si>
  <si>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</si>
  <si>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</si>
  <si>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</si>
  <si>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</si>
  <si>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</si>
  <si>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</si>
  <si>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</si>
  <si>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</si>
  <si>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</si>
  <si>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</si>
  <si>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</si>
  <si>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</si>
  <si>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</si>
  <si>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</si>
  <si>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</si>
  <si>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</si>
  <si>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</si>
  <si>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</si>
  <si>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</si>
  <si>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</si>
  <si>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</si>
  <si>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</si>
  <si>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</si>
  <si>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</si>
  <si>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</si>
  <si>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</si>
  <si>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</si>
  <si>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</si>
  <si>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</si>
  <si>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</si>
  <si>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</si>
  <si>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</si>
  <si>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</si>
  <si>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</si>
  <si>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</si>
  <si>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</si>
  <si>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</si>
  <si>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</si>
  <si>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</si>
  <si>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</si>
  <si>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</si>
  <si>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</si>
  <si>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</si>
  <si>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</si>
  <si>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</si>
  <si>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</si>
  <si>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</si>
  <si>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</si>
  <si>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</si>
  <si>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</si>
  <si>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</si>
  <si>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</si>
  <si>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</si>
  <si>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</si>
  <si>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</si>
  <si>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</si>
  <si>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</si>
  <si>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</si>
  <si>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</si>
  <si>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</si>
  <si>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</si>
  <si>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</si>
  <si>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</si>
  <si>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</si>
  <si>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</si>
  <si>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</si>
  <si>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</si>
  <si>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</si>
  <si>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</si>
  <si>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</si>
  <si>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</si>
  <si>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</si>
  <si>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</si>
  <si>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</si>
  <si>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</si>
  <si>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</si>
  <si>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</si>
  <si>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</si>
  <si>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</si>
  <si>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</si>
  <si>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</si>
  <si>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</si>
  <si>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</si>
  <si>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</si>
  <si>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</si>
  <si>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</si>
  <si>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</si>
  <si>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</si>
  <si>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</si>
  <si>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</si>
  <si>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</si>
  <si>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</si>
  <si>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</si>
  <si>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</si>
  <si>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</si>
  <si>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</si>
  <si>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</si>
  <si>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</si>
  <si>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</si>
  <si>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</si>
  <si>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</si>
  <si>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</si>
  <si>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</si>
  <si>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</si>
  <si>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</si>
  <si>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</si>
  <si>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</si>
  <si>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</si>
  <si>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</si>
  <si>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</si>
  <si>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</si>
  <si>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</si>
  <si>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</si>
  <si>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</si>
  <si>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</si>
  <si>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</si>
  <si>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</si>
  <si>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</si>
  <si>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</si>
  <si>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</si>
  <si>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</si>
  <si>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</si>
  <si>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</si>
  <si>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</si>
  <si>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</si>
  <si>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</si>
  <si>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</si>
  <si>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</si>
  <si>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</si>
  <si>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</si>
  <si>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</si>
  <si>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</si>
  <si>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</si>
  <si>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</si>
  <si>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</si>
  <si>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</si>
  <si>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</si>
  <si>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</si>
  <si>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</si>
  <si>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</si>
  <si>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</si>
  <si>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</si>
  <si>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</si>
  <si>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</si>
  <si>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</si>
  <si>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</si>
  <si>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</si>
  <si>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</si>
  <si>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</si>
  <si>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</si>
  <si>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</si>
  <si>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</si>
  <si>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</si>
  <si>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</si>
  <si>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</si>
  <si>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</si>
  <si>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</si>
  <si>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</si>
  <si>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</si>
  <si>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</si>
  <si>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</si>
  <si>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</si>
  <si>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</si>
  <si>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</si>
  <si>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</si>
  <si>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</si>
  <si>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</si>
  <si>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</si>
  <si>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</si>
  <si>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</si>
  <si>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</si>
  <si>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</si>
  <si>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</si>
  <si>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</si>
  <si>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</si>
  <si>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</si>
  <si>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</si>
  <si>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</si>
  <si>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</si>
  <si>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</si>
  <si>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</si>
  <si>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</si>
  <si>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</si>
  <si>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</si>
  <si>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</si>
  <si>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</si>
  <si>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</si>
  <si>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</si>
  <si>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</si>
  <si>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</si>
  <si>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</si>
  <si>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</si>
  <si>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</si>
  <si>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</si>
  <si>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</si>
  <si>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</si>
  <si>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</si>
  <si>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</si>
  <si>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</si>
  <si>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</si>
  <si>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</si>
  <si>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</si>
  <si>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</si>
  <si>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</si>
  <si>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</si>
  <si>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</si>
  <si>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</si>
  <si>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</si>
  <si>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</si>
  <si>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</si>
  <si>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</si>
  <si>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</si>
  <si>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</si>
  <si>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</si>
  <si>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</si>
  <si>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</si>
  <si>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</si>
  <si>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</si>
  <si>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</si>
  <si>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</si>
  <si>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</si>
  <si>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</si>
  <si>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</si>
  <si>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</si>
  <si>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</si>
  <si>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</si>
  <si>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</si>
  <si>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</si>
  <si>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</si>
  <si>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</si>
  <si>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</si>
  <si>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</si>
  <si>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</si>
  <si>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</si>
  <si>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</si>
  <si>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</si>
  <si>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</si>
  <si>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</si>
  <si>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</si>
  <si>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</si>
  <si>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</si>
  <si>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</si>
  <si>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</si>
  <si>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</si>
  <si>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</si>
  <si>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</si>
  <si>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</si>
  <si>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</si>
  <si>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</si>
  <si>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</si>
  <si>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</si>
  <si>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</si>
  <si>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</si>
  <si>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</si>
  <si>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</si>
  <si>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</si>
  <si>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</si>
  <si>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</si>
  <si>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</si>
  <si>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</si>
  <si>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</si>
  <si>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</si>
  <si>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</si>
  <si>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</si>
  <si>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</si>
  <si>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</si>
  <si>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</si>
  <si>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</si>
  <si>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</si>
  <si>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</si>
  <si>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</si>
  <si>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</si>
  <si>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</si>
  <si>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</si>
  <si>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</si>
  <si>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</si>
  <si>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</si>
  <si>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</si>
  <si>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</si>
  <si>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</si>
  <si>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</si>
  <si>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</si>
  <si>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</si>
  <si>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</si>
  <si>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</si>
  <si>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</si>
  <si>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</si>
  <si>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</si>
  <si>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</si>
  <si>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</si>
  <si>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</si>
  <si>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</si>
  <si>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</si>
  <si>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</si>
  <si>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</si>
  <si>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</si>
  <si>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</si>
  <si>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</si>
  <si>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</si>
  <si>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</si>
  <si>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</si>
  <si>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</si>
  <si>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</si>
  <si>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</si>
  <si>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</si>
  <si>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</si>
  <si>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</si>
  <si>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</si>
  <si>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</si>
  <si>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</si>
  <si>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</si>
  <si>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</si>
  <si>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</si>
  <si>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</si>
  <si>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</si>
  <si>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</si>
  <si>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</si>
  <si>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</si>
  <si>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</si>
  <si>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</si>
  <si>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</si>
  <si>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</si>
  <si>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</si>
  <si>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</si>
  <si>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</si>
  <si>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</si>
  <si>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</si>
  <si>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</si>
  <si>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</si>
  <si>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</si>
  <si>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</si>
  <si>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</si>
  <si>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</si>
  <si>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</si>
  <si>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</si>
  <si>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</si>
  <si>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</si>
  <si>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</si>
  <si>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</si>
  <si>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</si>
  <si>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</si>
  <si>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</si>
  <si>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</si>
  <si>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</si>
  <si>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</si>
  <si>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</si>
  <si>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</si>
  <si>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</si>
  <si>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</si>
  <si>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</si>
  <si>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</si>
  <si>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</si>
  <si>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</si>
  <si>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</si>
  <si>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</si>
  <si>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</si>
  <si>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</si>
  <si>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</si>
  <si>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</si>
  <si>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</si>
  <si>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</si>
  <si>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</si>
  <si>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</si>
  <si>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</si>
  <si>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</si>
  <si>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</si>
  <si>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</si>
  <si>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</si>
  <si>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</si>
  <si>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</si>
  <si>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</si>
  <si>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</si>
  <si>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</si>
  <si>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</si>
  <si>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</si>
  <si>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</si>
  <si>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</si>
  <si>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</si>
  <si>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</si>
  <si>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</si>
  <si>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</si>
  <si>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</si>
  <si>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</si>
  <si>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</si>
  <si>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</si>
  <si>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</si>
  <si>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</si>
  <si>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</si>
  <si>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</si>
  <si>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</si>
  <si>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</si>
  <si>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</si>
  <si>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</si>
  <si>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</si>
  <si>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</si>
  <si>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</si>
  <si>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</si>
  <si>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</si>
  <si>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</si>
  <si>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</si>
  <si>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</si>
  <si>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</si>
  <si>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</si>
  <si>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</si>
  <si>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</si>
  <si>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</si>
  <si>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</si>
  <si>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</si>
  <si>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</si>
  <si>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</si>
  <si>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</si>
  <si>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</si>
  <si>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</si>
  <si>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</si>
  <si>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</si>
  <si>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</si>
  <si>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</si>
  <si>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</si>
  <si>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</si>
  <si>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</si>
  <si>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</si>
  <si>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</si>
  <si>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</si>
  <si>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</si>
  <si>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</si>
  <si>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</si>
  <si>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</si>
  <si>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</si>
  <si>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</si>
  <si>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</si>
  <si>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</si>
  <si>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</si>
  <si>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</si>
  <si>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</si>
  <si>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</si>
  <si>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</si>
  <si>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</si>
  <si>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</si>
  <si>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</si>
  <si>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</si>
  <si>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</si>
  <si>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</si>
  <si>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</si>
  <si>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</si>
  <si>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</si>
  <si>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</si>
  <si>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</si>
  <si>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</si>
  <si>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</si>
  <si>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</si>
  <si>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</si>
  <si>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</si>
  <si>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</si>
  <si>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</si>
  <si>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</si>
  <si>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</si>
  <si>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</si>
  <si>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</si>
  <si>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</si>
  <si>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</si>
  <si>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</si>
  <si>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</si>
  <si>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</si>
  <si>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</si>
  <si>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</si>
  <si>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</si>
  <si>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</si>
  <si>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</si>
  <si>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</si>
  <si>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</si>
  <si>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</si>
  <si>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</si>
  <si>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</si>
  <si>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</si>
  <si>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</si>
  <si>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</si>
  <si>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</si>
  <si>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</si>
  <si>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</si>
  <si>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</si>
  <si>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</si>
  <si>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</si>
  <si>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</si>
  <si>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</si>
  <si>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</si>
  <si>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</si>
  <si>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</si>
  <si>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</si>
  <si>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</si>
  <si>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</si>
  <si>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</si>
  <si>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</si>
  <si>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</si>
  <si>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</si>
  <si>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</si>
  <si>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</si>
  <si>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</si>
  <si>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</si>
  <si>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</si>
  <si>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</si>
  <si>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</si>
  <si>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</si>
  <si>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</si>
  <si>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</si>
  <si>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</si>
  <si>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</si>
  <si>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</si>
  <si>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</si>
  <si>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</si>
  <si>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</si>
  <si>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</si>
  <si>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</si>
  <si>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</si>
  <si>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</si>
  <si>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</si>
  <si>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</si>
  <si>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</si>
  <si>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</si>
  <si>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</si>
  <si>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</si>
  <si>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</si>
  <si>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</si>
  <si>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</si>
  <si>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</si>
  <si>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</si>
  <si>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</si>
  <si>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</si>
  <si>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</si>
  <si>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</si>
  <si>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</si>
  <si>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</si>
  <si>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</si>
  <si>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</si>
  <si>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</si>
  <si>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</si>
  <si>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</si>
  <si>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</si>
  <si>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</si>
  <si>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</si>
  <si>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</si>
  <si>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</si>
  <si>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</si>
  <si>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</si>
  <si>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</si>
  <si>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</si>
  <si>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</si>
  <si>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</si>
  <si>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</si>
  <si>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</si>
  <si>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</si>
  <si>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</si>
  <si>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</si>
  <si>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</si>
  <si>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</si>
  <si>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</si>
  <si>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</si>
  <si>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</si>
  <si>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</si>
  <si>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</si>
  <si>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</si>
  <si>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</si>
  <si>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</si>
  <si>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</si>
  <si>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</si>
  <si>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</si>
  <si>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</si>
  <si>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</si>
  <si>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</si>
  <si>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</si>
  <si>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</si>
  <si>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</si>
  <si>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</si>
  <si>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</si>
  <si>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</si>
  <si>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</si>
  <si>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</si>
  <si>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</si>
  <si>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</si>
  <si>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</si>
  <si>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</si>
  <si>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</si>
  <si>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</si>
  <si>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</si>
  <si>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</si>
  <si>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</si>
  <si>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</si>
  <si>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</si>
  <si>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</si>
  <si>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</si>
  <si>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</si>
  <si>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</si>
  <si>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</si>
  <si>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</si>
  <si>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</si>
  <si>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</si>
  <si>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</si>
  <si>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</si>
  <si>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</si>
  <si>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</si>
  <si>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</si>
  <si>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</si>
  <si>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</si>
  <si>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</si>
  <si>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</si>
  <si>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</si>
  <si>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</si>
  <si>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</si>
  <si>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</si>
  <si>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</si>
  <si>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</si>
  <si>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</si>
  <si>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</si>
  <si>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</si>
  <si>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</si>
  <si>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</si>
  <si>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</si>
  <si>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</si>
  <si>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</si>
  <si>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</si>
  <si>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</si>
  <si>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</si>
  <si>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</si>
  <si>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</si>
  <si>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</si>
  <si>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</si>
  <si>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</si>
  <si>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</si>
  <si>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</si>
  <si>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</si>
  <si>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</si>
  <si>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</si>
  <si>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</si>
  <si>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</si>
  <si>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</si>
  <si>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</si>
  <si>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</si>
  <si>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</si>
  <si>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</si>
  <si>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</si>
  <si>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</si>
  <si>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</si>
  <si>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</si>
  <si>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</si>
  <si>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</si>
  <si>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</si>
  <si>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</si>
  <si>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</si>
  <si>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</si>
  <si>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</si>
  <si>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</si>
  <si>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</si>
  <si>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</si>
  <si>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</si>
  <si>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</si>
  <si>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</si>
  <si>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</si>
  <si>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</si>
  <si>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</si>
  <si>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</si>
  <si>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</si>
  <si>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</si>
  <si>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</si>
  <si>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</si>
  <si>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</si>
  <si>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</si>
  <si>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</si>
  <si>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</si>
  <si>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</si>
  <si>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</si>
  <si>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</si>
  <si>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</si>
  <si>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</si>
  <si>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</si>
  <si>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</si>
  <si>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</si>
  <si>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</si>
  <si>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</si>
  <si>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</si>
  <si>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</si>
  <si>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</si>
  <si>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</si>
  <si>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</si>
  <si>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</si>
  <si>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</si>
  <si>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</si>
  <si>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</si>
  <si>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</si>
  <si>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</si>
  <si>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</si>
  <si>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</si>
  <si>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</si>
  <si>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</si>
  <si>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</si>
  <si>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</si>
  <si>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</si>
  <si>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</si>
  <si>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</si>
  <si>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</si>
  <si>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</si>
  <si>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</si>
  <si>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</si>
  <si>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</si>
  <si>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</si>
  <si>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</si>
  <si>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</si>
  <si>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</si>
  <si>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</si>
  <si>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</si>
  <si>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</si>
  <si>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</si>
  <si>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</si>
  <si>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</si>
  <si>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</si>
  <si>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</si>
  <si>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</si>
  <si>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</si>
  <si>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</si>
  <si>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</si>
  <si>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</si>
  <si>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</si>
  <si>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</si>
  <si>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</si>
  <si>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</si>
  <si>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</si>
  <si>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</si>
  <si>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</si>
  <si>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</si>
  <si>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</si>
  <si>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</si>
  <si>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</si>
  <si>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</si>
  <si>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</si>
  <si>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</si>
  <si>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</si>
  <si>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</si>
  <si>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</si>
  <si>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</si>
  <si>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</si>
  <si>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</si>
  <si>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</si>
  <si>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</si>
  <si>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</si>
  <si>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</si>
  <si>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</si>
  <si>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</si>
  <si>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</si>
  <si>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</si>
  <si>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</si>
  <si>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</si>
  <si>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</si>
  <si>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</si>
  <si>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</si>
  <si>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</si>
  <si>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</si>
  <si>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</si>
  <si>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</si>
  <si>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</si>
  <si>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</si>
  <si>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</si>
  <si>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</si>
  <si>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</si>
  <si>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</si>
  <si>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</si>
  <si>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</si>
  <si>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</si>
  <si>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</si>
  <si>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</si>
  <si>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</si>
  <si>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</si>
  <si>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</si>
  <si>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</si>
  <si>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</si>
  <si>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</si>
  <si>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</si>
  <si>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</si>
  <si>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</si>
  <si>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</si>
  <si>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</si>
  <si>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</si>
  <si>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</si>
  <si>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</si>
  <si>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</si>
  <si>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</si>
  <si>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</si>
  <si>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</si>
  <si>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</si>
  <si>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</si>
  <si>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</si>
  <si>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</si>
  <si>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</si>
  <si>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</si>
  <si>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</si>
  <si>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</si>
  <si>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</si>
  <si>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</si>
  <si>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</si>
  <si>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</si>
  <si>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</si>
  <si>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</si>
  <si>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</si>
  <si>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</si>
  <si>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</si>
  <si>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</si>
  <si>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</si>
  <si>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</si>
  <si>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</si>
  <si>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</si>
  <si>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</si>
  <si>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</si>
  <si>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</si>
  <si>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</si>
  <si>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</si>
  <si>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</si>
  <si>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</si>
  <si>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</si>
  <si>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</si>
  <si>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</si>
  <si>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</si>
  <si>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</si>
  <si>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</si>
  <si>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</si>
  <si>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</si>
  <si>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</si>
  <si>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</si>
  <si>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</si>
  <si>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</si>
  <si>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</si>
  <si>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</si>
  <si>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</si>
  <si>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</si>
  <si>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</si>
  <si>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</si>
  <si>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</si>
  <si>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</si>
  <si>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</si>
  <si>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</si>
  <si>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</si>
  <si>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</si>
  <si>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</si>
  <si>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</si>
  <si>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</si>
  <si>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</si>
  <si>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</si>
  <si>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</si>
  <si>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</si>
  <si>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</si>
  <si>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</si>
  <si>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</si>
  <si>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</si>
  <si>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</si>
  <si>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</si>
  <si>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</si>
  <si>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</si>
  <si>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</si>
  <si>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</si>
  <si>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</si>
  <si>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</si>
  <si>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</si>
  <si>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</si>
  <si>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</si>
  <si>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</si>
  <si>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</si>
  <si>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</si>
  <si>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</si>
  <si>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</si>
  <si>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</si>
  <si>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</si>
  <si>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</si>
  <si>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</si>
  <si>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</si>
  <si>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</si>
  <si>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</si>
  <si>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</si>
  <si>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</si>
  <si>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</si>
  <si>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</si>
  <si>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</si>
  <si>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</si>
  <si>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</si>
  <si>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</si>
  <si>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</si>
  <si>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</si>
  <si>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</si>
  <si>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</si>
  <si>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</si>
  <si>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</si>
  <si>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</si>
  <si>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</si>
  <si>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</si>
  <si>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</si>
  <si>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</si>
  <si>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</si>
  <si>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</si>
  <si>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</si>
  <si>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</si>
  <si>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</si>
  <si>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</si>
  <si>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</si>
  <si>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</si>
  <si>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</si>
  <si>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</si>
  <si>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</si>
  <si>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</si>
  <si>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</si>
  <si>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</si>
  <si>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</si>
  <si>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</si>
  <si>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</si>
  <si>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</si>
  <si>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</si>
  <si>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</si>
  <si>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</si>
  <si>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</si>
  <si>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</si>
  <si>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</si>
  <si>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</si>
  <si>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</si>
  <si>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</si>
  <si>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</si>
  <si>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</si>
  <si>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</si>
  <si>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</si>
  <si>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</si>
  <si>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</si>
  <si>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</si>
  <si>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</si>
  <si>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</si>
  <si>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</si>
  <si>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</si>
  <si>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</si>
  <si>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</si>
  <si>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</si>
  <si>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</si>
  <si>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</si>
  <si>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</si>
  <si>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J21005B01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</si>
</sst>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0" xfId="0" applyFont="1" applyBorder="1" applyAlignment="1">
      <alignment horizontal="right" wrapText="1"/>
    </xf>
    <xf numFmtId="0" fontId="0" fillId="0" borderId="0" xfId="0" applyBorder="1" applyAlignment="1">
      <alignmen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5" fillId="0" borderId="12" xfId="0" applyFont="1" applyBorder="1" applyAlignment="1">
      <alignment vertical="top" wrapText="1"/>
    </xf>
    <xf numFmtId="0" fontId="5" fillId="0" borderId="0" xfId="0" applyFont="1" applyBorder="1" applyAlignment="1">
      <alignment vertical="top" wrapText="1"/>
    </xf>
    <xf numFmtId="0" fontId="0" fillId="0" borderId="19" xfId="0" applyBorder="1" applyAlignment="1">
      <alignment wrapText="1"/>
    </xf>
    <xf numFmtId="0" fontId="5" fillId="0" borderId="11" xfId="0" applyFont="1" applyBorder="1" applyAlignment="1">
      <alignment vertical="top" wrapText="1"/>
    </xf>
    <xf numFmtId="0" fontId="5" fillId="0" borderId="10" xfId="0" applyFont="1" applyBorder="1" applyAlignment="1">
      <alignment vertical="top" wrapText="1"/>
    </xf>
    <xf numFmtId="0" fontId="0" fillId="0" borderId="20" xfId="0" applyBorder="1" applyAlignment="1">
      <alignment wrapText="1"/>
    </xf>
    <xf numFmtId="0" fontId="6" fillId="0" borderId="12"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0" fillId="0" borderId="13" xfId="0" applyBorder="1" applyAlignment="1">
      <alignment vertical="center" wrapText="1"/>
    </xf>
    <xf numFmtId="0" fontId="0" fillId="0" borderId="15" xfId="0" applyBorder="1" applyAlignment="1">
      <alignment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6" fillId="0" borderId="16" xfId="0" applyFont="1" applyBorder="1" applyAlignment="1">
      <alignment vertical="top" wrapText="1"/>
    </xf>
    <xf numFmtId="0" fontId="0" fillId="0" borderId="17" xfId="0"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29" xfId="0" applyBorder="1" applyAlignment="1">
      <alignment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42</c:v>
                </c:pt>
                <c:pt idx="1">
                  <c:v>33</c:v>
                </c:pt>
                <c:pt idx="2">
                  <c:v>53</c:v>
                </c:pt>
                <c:pt idx="3">
                  <c:v>36</c:v>
                </c:pt>
                <c:pt idx="4">
                  <c:v>50</c:v>
                </c:pt>
                <c:pt idx="5">
                  <c:v>37</c:v>
                </c:pt>
                <c:pt idx="6">
                  <c:v>38</c:v>
                </c:pt>
                <c:pt idx="7">
                  <c:v>45</c:v>
                </c:pt>
                <c:pt idx="8">
                  <c:v>31</c:v>
                </c:pt>
                <c:pt idx="9">
                  <c:v>27</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4</c:v>
                </c:pt>
                <c:pt idx="28">
                  <c:v>7</c:v>
                </c:pt>
                <c:pt idx="29">
                  <c:v>8</c:v>
                </c:pt>
                <c:pt idx="30">
                  <c:v>11</c:v>
                </c:pt>
                <c:pt idx="31">
                  <c:v>29</c:v>
                </c:pt>
                <c:pt idx="32">
                  <c:v>18</c:v>
                </c:pt>
                <c:pt idx="33">
                  <c:v>17</c:v>
                </c:pt>
                <c:pt idx="34">
                  <c:v>27</c:v>
                </c:pt>
                <c:pt idx="35">
                  <c:v>26</c:v>
                </c:pt>
                <c:pt idx="36">
                  <c:v>28</c:v>
                </c:pt>
                <c:pt idx="37">
                  <c:v>41</c:v>
                </c:pt>
                <c:pt idx="38">
                  <c:v>18</c:v>
                </c:pt>
                <c:pt idx="39">
                  <c:v>52</c:v>
                </c:pt>
                <c:pt idx="40">
                  <c:v>28</c:v>
                </c:pt>
                <c:pt idx="41">
                  <c:v>27</c:v>
                </c:pt>
                <c:pt idx="42">
                  <c:v>17</c:v>
                </c:pt>
                <c:pt idx="43">
                  <c:v>11</c:v>
                </c:pt>
                <c:pt idx="44">
                  <c:v>13</c:v>
                </c:pt>
                <c:pt idx="45">
                  <c:v>5</c:v>
                </c:pt>
                <c:pt idx="46">
                  <c:v>1</c:v>
                </c:pt>
                <c:pt idx="47">
                  <c:v>1</c:v>
                </c:pt>
                <c:pt idx="48">
                  <c:v>0</c:v>
                </c:pt>
                <c:pt idx="49">
                  <c:v>0</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1</c:v>
                </c:pt>
                <c:pt idx="6">
                  <c:v>0</c:v>
                </c:pt>
                <c:pt idx="7">
                  <c:v>0</c:v>
                </c:pt>
                <c:pt idx="8">
                  <c:v>1</c:v>
                </c:pt>
                <c:pt idx="9">
                  <c:v>0</c:v>
                </c:pt>
                <c:pt idx="10">
                  <c:v>0</c:v>
                </c:pt>
                <c:pt idx="11">
                  <c:v>1</c:v>
                </c:pt>
                <c:pt idx="12">
                  <c:v>1</c:v>
                </c:pt>
                <c:pt idx="13">
                  <c:v>1</c:v>
                </c:pt>
                <c:pt idx="14">
                  <c:v>4</c:v>
                </c:pt>
                <c:pt idx="15">
                  <c:v>4</c:v>
                </c:pt>
                <c:pt idx="16">
                  <c:v>7</c:v>
                </c:pt>
                <c:pt idx="17">
                  <c:v>2</c:v>
                </c:pt>
                <c:pt idx="18">
                  <c:v>6</c:v>
                </c:pt>
                <c:pt idx="19">
                  <c:v>3</c:v>
                </c:pt>
                <c:pt idx="20">
                  <c:v>11</c:v>
                </c:pt>
                <c:pt idx="21">
                  <c:v>7</c:v>
                </c:pt>
                <c:pt idx="22">
                  <c:v>9</c:v>
                </c:pt>
                <c:pt idx="23">
                  <c:v>11</c:v>
                </c:pt>
                <c:pt idx="24">
                  <c:v>13</c:v>
                </c:pt>
                <c:pt idx="25">
                  <c:v>4</c:v>
                </c:pt>
                <c:pt idx="26">
                  <c:v>8</c:v>
                </c:pt>
                <c:pt idx="27">
                  <c:v>14</c:v>
                </c:pt>
                <c:pt idx="28">
                  <c:v>8</c:v>
                </c:pt>
                <c:pt idx="29">
                  <c:v>7</c:v>
                </c:pt>
                <c:pt idx="30">
                  <c:v>17</c:v>
                </c:pt>
                <c:pt idx="31">
                  <c:v>12</c:v>
                </c:pt>
                <c:pt idx="32">
                  <c:v>27</c:v>
                </c:pt>
                <c:pt idx="33">
                  <c:v>8</c:v>
                </c:pt>
                <c:pt idx="34">
                  <c:v>20</c:v>
                </c:pt>
                <c:pt idx="35">
                  <c:v>13</c:v>
                </c:pt>
                <c:pt idx="36">
                  <c:v>13</c:v>
                </c:pt>
                <c:pt idx="37">
                  <c:v>15</c:v>
                </c:pt>
                <c:pt idx="38">
                  <c:v>11</c:v>
                </c:pt>
                <c:pt idx="39">
                  <c:v>14</c:v>
                </c:pt>
                <c:pt idx="40">
                  <c:v>12</c:v>
                </c:pt>
                <c:pt idx="41">
                  <c:v>7</c:v>
                </c:pt>
                <c:pt idx="42">
                  <c:v>12</c:v>
                </c:pt>
                <c:pt idx="43">
                  <c:v>15</c:v>
                </c:pt>
                <c:pt idx="44">
                  <c:v>9</c:v>
                </c:pt>
                <c:pt idx="45">
                  <c:v>12</c:v>
                </c:pt>
                <c:pt idx="46">
                  <c:v>9</c:v>
                </c:pt>
                <c:pt idx="47">
                  <c:v>14</c:v>
                </c:pt>
                <c:pt idx="48">
                  <c:v>5</c:v>
                </c:pt>
                <c:pt idx="49">
                  <c:v>3</c:v>
                </c:pt>
                <c:pt idx="50">
                  <c:v>2</c:v>
                </c:pt>
                <c:pt idx="51">
                  <c:v>6</c:v>
                </c:pt>
                <c:pt idx="52">
                  <c:v>4</c:v>
                </c:pt>
                <c:pt idx="53">
                  <c:v>0</c:v>
                </c:pt>
                <c:pt idx="54">
                  <c:v>4</c:v>
                </c:pt>
                <c:pt idx="55">
                  <c:v>3</c:v>
                </c:pt>
                <c:pt idx="56">
                  <c:v>1</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39</c:v>
                </c:pt>
                <c:pt idx="1">
                  <c:v>56</c:v>
                </c:pt>
                <c:pt idx="2">
                  <c:v>35</c:v>
                </c:pt>
                <c:pt idx="3">
                  <c:v>28</c:v>
                </c:pt>
                <c:pt idx="4">
                  <c:v>40</c:v>
                </c:pt>
                <c:pt idx="5">
                  <c:v>31</c:v>
                </c:pt>
                <c:pt idx="6">
                  <c:v>32</c:v>
                </c:pt>
                <c:pt idx="7">
                  <c:v>46</c:v>
                </c:pt>
                <c:pt idx="8">
                  <c:v>25</c:v>
                </c:pt>
                <c:pt idx="9">
                  <c:v>60</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1</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1</c:v>
                </c:pt>
                <c:pt idx="542">
                  <c:v>0</c:v>
                </c:pt>
                <c:pt idx="543">
                  <c:v>1</c:v>
                </c:pt>
                <c:pt idx="544">
                  <c:v>0</c:v>
                </c:pt>
                <c:pt idx="545">
                  <c:v>0</c:v>
                </c:pt>
                <c:pt idx="546">
                  <c:v>0</c:v>
                </c:pt>
                <c:pt idx="547">
                  <c:v>0</c:v>
                </c:pt>
                <c:pt idx="548">
                  <c:v>1</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1</c:v>
                </c:pt>
                <c:pt idx="615">
                  <c:v>0</c:v>
                </c:pt>
                <c:pt idx="616">
                  <c:v>0</c:v>
                </c:pt>
                <c:pt idx="617">
                  <c:v>0</c:v>
                </c:pt>
                <c:pt idx="618">
                  <c:v>0</c:v>
                </c:pt>
                <c:pt idx="619">
                  <c:v>2</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1</c:v>
                </c:pt>
                <c:pt idx="688">
                  <c:v>0</c:v>
                </c:pt>
                <c:pt idx="689">
                  <c:v>0</c:v>
                </c:pt>
                <c:pt idx="690">
                  <c:v>0</c:v>
                </c:pt>
                <c:pt idx="691">
                  <c:v>1</c:v>
                </c:pt>
                <c:pt idx="692">
                  <c:v>1</c:v>
                </c:pt>
                <c:pt idx="693">
                  <c:v>3</c:v>
                </c:pt>
                <c:pt idx="694">
                  <c:v>3</c:v>
                </c:pt>
                <c:pt idx="695">
                  <c:v>1</c:v>
                </c:pt>
                <c:pt idx="696">
                  <c:v>0</c:v>
                </c:pt>
                <c:pt idx="697">
                  <c:v>2</c:v>
                </c:pt>
                <c:pt idx="698">
                  <c:v>0</c:v>
                </c:pt>
                <c:pt idx="699">
                  <c:v>0</c:v>
                </c:pt>
                <c:pt idx="700">
                  <c:v>1</c:v>
                </c:pt>
                <c:pt idx="701">
                  <c:v>2</c:v>
                </c:pt>
                <c:pt idx="702">
                  <c:v>1</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1</c:v>
                </c:pt>
                <c:pt idx="772">
                  <c:v>2</c:v>
                </c:pt>
                <c:pt idx="773">
                  <c:v>3</c:v>
                </c:pt>
                <c:pt idx="774">
                  <c:v>2</c:v>
                </c:pt>
                <c:pt idx="775">
                  <c:v>3</c:v>
                </c:pt>
                <c:pt idx="776">
                  <c:v>2</c:v>
                </c:pt>
                <c:pt idx="777">
                  <c:v>3</c:v>
                </c:pt>
                <c:pt idx="778">
                  <c:v>2</c:v>
                </c:pt>
                <c:pt idx="779">
                  <c:v>0</c:v>
                </c:pt>
                <c:pt idx="780">
                  <c:v>0</c:v>
                </c:pt>
                <c:pt idx="781">
                  <c:v>0</c:v>
                </c:pt>
                <c:pt idx="782">
                  <c:v>0</c:v>
                </c:pt>
                <c:pt idx="783">
                  <c:v>0</c:v>
                </c:pt>
                <c:pt idx="784">
                  <c:v>0</c:v>
                </c:pt>
                <c:pt idx="785">
                  <c:v>0</c:v>
                </c:pt>
                <c:pt idx="786">
                  <c:v>1</c:v>
                </c:pt>
                <c:pt idx="787">
                  <c:v>1</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0</c:v>
                </c:pt>
                <c:pt idx="849">
                  <c:v>1</c:v>
                </c:pt>
                <c:pt idx="850">
                  <c:v>1</c:v>
                </c:pt>
                <c:pt idx="851">
                  <c:v>2</c:v>
                </c:pt>
                <c:pt idx="852">
                  <c:v>2</c:v>
                </c:pt>
                <c:pt idx="853">
                  <c:v>3</c:v>
                </c:pt>
                <c:pt idx="854">
                  <c:v>2</c:v>
                </c:pt>
                <c:pt idx="855">
                  <c:v>3</c:v>
                </c:pt>
                <c:pt idx="856">
                  <c:v>1</c:v>
                </c:pt>
                <c:pt idx="857">
                  <c:v>0</c:v>
                </c:pt>
                <c:pt idx="858">
                  <c:v>2</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1</c:v>
                </c:pt>
                <c:pt idx="924">
                  <c:v>0</c:v>
                </c:pt>
                <c:pt idx="925">
                  <c:v>0</c:v>
                </c:pt>
                <c:pt idx="926">
                  <c:v>0</c:v>
                </c:pt>
                <c:pt idx="927">
                  <c:v>4</c:v>
                </c:pt>
                <c:pt idx="928">
                  <c:v>1</c:v>
                </c:pt>
                <c:pt idx="929">
                  <c:v>1</c:v>
                </c:pt>
                <c:pt idx="930">
                  <c:v>4</c:v>
                </c:pt>
                <c:pt idx="931">
                  <c:v>4</c:v>
                </c:pt>
                <c:pt idx="932">
                  <c:v>0</c:v>
                </c:pt>
                <c:pt idx="933">
                  <c:v>3</c:v>
                </c:pt>
                <c:pt idx="934">
                  <c:v>4</c:v>
                </c:pt>
                <c:pt idx="935">
                  <c:v>3</c:v>
                </c:pt>
                <c:pt idx="936">
                  <c:v>1</c:v>
                </c:pt>
                <c:pt idx="937">
                  <c:v>0</c:v>
                </c:pt>
                <c:pt idx="938">
                  <c:v>1</c:v>
                </c:pt>
                <c:pt idx="939">
                  <c:v>0</c:v>
                </c:pt>
                <c:pt idx="940">
                  <c:v>0</c:v>
                </c:pt>
                <c:pt idx="941">
                  <c:v>0</c:v>
                </c:pt>
                <c:pt idx="942">
                  <c:v>0</c:v>
                </c:pt>
                <c:pt idx="943">
                  <c:v>0</c:v>
                </c:pt>
                <c:pt idx="944">
                  <c:v>0</c:v>
                </c:pt>
                <c:pt idx="945">
                  <c:v>0</c:v>
                </c:pt>
                <c:pt idx="946">
                  <c:v>0</c:v>
                </c:pt>
                <c:pt idx="947">
                  <c:v>0</c:v>
                </c:pt>
                <c:pt idx="948">
                  <c:v>0</c:v>
                </c:pt>
                <c:pt idx="949">
                  <c:v>1</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2</c:v>
                </c:pt>
                <c:pt idx="1004">
                  <c:v>0</c:v>
                </c:pt>
                <c:pt idx="1005">
                  <c:v>0</c:v>
                </c:pt>
                <c:pt idx="1006">
                  <c:v>1</c:v>
                </c:pt>
                <c:pt idx="1007">
                  <c:v>5</c:v>
                </c:pt>
                <c:pt idx="1008">
                  <c:v>1</c:v>
                </c:pt>
                <c:pt idx="1009">
                  <c:v>3</c:v>
                </c:pt>
                <c:pt idx="1010">
                  <c:v>5</c:v>
                </c:pt>
                <c:pt idx="1011">
                  <c:v>3</c:v>
                </c:pt>
                <c:pt idx="1012">
                  <c:v>3</c:v>
                </c:pt>
                <c:pt idx="1013">
                  <c:v>6</c:v>
                </c:pt>
                <c:pt idx="1014">
                  <c:v>0</c:v>
                </c:pt>
                <c:pt idx="1015">
                  <c:v>1</c:v>
                </c:pt>
                <c:pt idx="1016">
                  <c:v>2</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1</c:v>
                </c:pt>
                <c:pt idx="1083">
                  <c:v>1</c:v>
                </c:pt>
                <c:pt idx="1084">
                  <c:v>2</c:v>
                </c:pt>
                <c:pt idx="1085">
                  <c:v>2</c:v>
                </c:pt>
                <c:pt idx="1086">
                  <c:v>2</c:v>
                </c:pt>
                <c:pt idx="1087">
                  <c:v>2</c:v>
                </c:pt>
                <c:pt idx="1088">
                  <c:v>2</c:v>
                </c:pt>
                <c:pt idx="1089">
                  <c:v>8</c:v>
                </c:pt>
                <c:pt idx="1090">
                  <c:v>7</c:v>
                </c:pt>
                <c:pt idx="1091">
                  <c:v>15</c:v>
                </c:pt>
                <c:pt idx="1092">
                  <c:v>1</c:v>
                </c:pt>
                <c:pt idx="1093">
                  <c:v>5</c:v>
                </c:pt>
                <c:pt idx="1094">
                  <c:v>2</c:v>
                </c:pt>
                <c:pt idx="1095">
                  <c:v>0</c:v>
                </c:pt>
                <c:pt idx="1096">
                  <c:v>1</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1</c:v>
                </c:pt>
                <c:pt idx="1163">
                  <c:v>0</c:v>
                </c:pt>
                <c:pt idx="1164">
                  <c:v>1</c:v>
                </c:pt>
                <c:pt idx="1165">
                  <c:v>2</c:v>
                </c:pt>
                <c:pt idx="1166">
                  <c:v>3</c:v>
                </c:pt>
                <c:pt idx="1167">
                  <c:v>6</c:v>
                </c:pt>
                <c:pt idx="1168">
                  <c:v>3</c:v>
                </c:pt>
                <c:pt idx="1169">
                  <c:v>4</c:v>
                </c:pt>
                <c:pt idx="1170">
                  <c:v>2</c:v>
                </c:pt>
                <c:pt idx="1171">
                  <c:v>5</c:v>
                </c:pt>
                <c:pt idx="1172">
                  <c:v>3</c:v>
                </c:pt>
                <c:pt idx="1173">
                  <c:v>1</c:v>
                </c:pt>
                <c:pt idx="1174">
                  <c:v>1</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2</c:v>
                </c:pt>
                <c:pt idx="1245">
                  <c:v>7</c:v>
                </c:pt>
                <c:pt idx="1246">
                  <c:v>5</c:v>
                </c:pt>
                <c:pt idx="1247">
                  <c:v>4</c:v>
                </c:pt>
                <c:pt idx="1248">
                  <c:v>3</c:v>
                </c:pt>
                <c:pt idx="1249">
                  <c:v>3</c:v>
                </c:pt>
                <c:pt idx="1250">
                  <c:v>3</c:v>
                </c:pt>
                <c:pt idx="1251">
                  <c:v>2</c:v>
                </c:pt>
                <c:pt idx="1252">
                  <c:v>1</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4</c:v>
                </c:pt>
                <c:pt idx="1322">
                  <c:v>4</c:v>
                </c:pt>
                <c:pt idx="1323">
                  <c:v>3</c:v>
                </c:pt>
                <c:pt idx="1324">
                  <c:v>5</c:v>
                </c:pt>
                <c:pt idx="1325">
                  <c:v>6</c:v>
                </c:pt>
                <c:pt idx="1326">
                  <c:v>6</c:v>
                </c:pt>
                <c:pt idx="1327">
                  <c:v>2</c:v>
                </c:pt>
                <c:pt idx="1328">
                  <c:v>5</c:v>
                </c:pt>
                <c:pt idx="1329">
                  <c:v>2</c:v>
                </c:pt>
                <c:pt idx="1330">
                  <c:v>2</c:v>
                </c:pt>
                <c:pt idx="1331">
                  <c:v>2</c:v>
                </c:pt>
                <c:pt idx="1332">
                  <c:v>1</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1</c:v>
                </c:pt>
                <c:pt idx="1401">
                  <c:v>1</c:v>
                </c:pt>
                <c:pt idx="1402">
                  <c:v>3</c:v>
                </c:pt>
                <c:pt idx="1403">
                  <c:v>4</c:v>
                </c:pt>
                <c:pt idx="1404">
                  <c:v>0</c:v>
                </c:pt>
                <c:pt idx="1405">
                  <c:v>5</c:v>
                </c:pt>
                <c:pt idx="1406">
                  <c:v>7</c:v>
                </c:pt>
                <c:pt idx="1407">
                  <c:v>4</c:v>
                </c:pt>
                <c:pt idx="1408">
                  <c:v>1</c:v>
                </c:pt>
                <c:pt idx="1409">
                  <c:v>1</c:v>
                </c:pt>
                <c:pt idx="1410">
                  <c:v>1</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1</c:v>
                </c:pt>
                <c:pt idx="1477">
                  <c:v>0</c:v>
                </c:pt>
                <c:pt idx="1478">
                  <c:v>1</c:v>
                </c:pt>
                <c:pt idx="1479">
                  <c:v>2</c:v>
                </c:pt>
                <c:pt idx="1480">
                  <c:v>1</c:v>
                </c:pt>
                <c:pt idx="1481">
                  <c:v>2</c:v>
                </c:pt>
                <c:pt idx="1482">
                  <c:v>5</c:v>
                </c:pt>
                <c:pt idx="1483">
                  <c:v>2</c:v>
                </c:pt>
                <c:pt idx="1484">
                  <c:v>4</c:v>
                </c:pt>
                <c:pt idx="1485">
                  <c:v>2</c:v>
                </c:pt>
                <c:pt idx="1486">
                  <c:v>4</c:v>
                </c:pt>
                <c:pt idx="1487">
                  <c:v>1</c:v>
                </c:pt>
                <c:pt idx="1488">
                  <c:v>1</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2</c:v>
                </c:pt>
                <c:pt idx="1556">
                  <c:v>0</c:v>
                </c:pt>
                <c:pt idx="1557">
                  <c:v>1</c:v>
                </c:pt>
                <c:pt idx="1558">
                  <c:v>1</c:v>
                </c:pt>
                <c:pt idx="1559">
                  <c:v>0</c:v>
                </c:pt>
                <c:pt idx="1560">
                  <c:v>5</c:v>
                </c:pt>
                <c:pt idx="1561">
                  <c:v>3</c:v>
                </c:pt>
                <c:pt idx="1562">
                  <c:v>4</c:v>
                </c:pt>
                <c:pt idx="1563">
                  <c:v>4</c:v>
                </c:pt>
                <c:pt idx="1564">
                  <c:v>1</c:v>
                </c:pt>
                <c:pt idx="1565">
                  <c:v>1</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1</c:v>
                </c:pt>
                <c:pt idx="1636">
                  <c:v>1</c:v>
                </c:pt>
                <c:pt idx="1637">
                  <c:v>3</c:v>
                </c:pt>
                <c:pt idx="1638">
                  <c:v>5</c:v>
                </c:pt>
                <c:pt idx="1639">
                  <c:v>0</c:v>
                </c:pt>
                <c:pt idx="1640">
                  <c:v>0</c:v>
                </c:pt>
                <c:pt idx="1641">
                  <c:v>0</c:v>
                </c:pt>
                <c:pt idx="1642">
                  <c:v>5</c:v>
                </c:pt>
                <c:pt idx="1643">
                  <c:v>2</c:v>
                </c:pt>
                <c:pt idx="1644">
                  <c:v>0</c:v>
                </c:pt>
                <c:pt idx="1645">
                  <c:v>1</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1</c:v>
                </c:pt>
                <c:pt idx="1717">
                  <c:v>1</c:v>
                </c:pt>
                <c:pt idx="1718">
                  <c:v>0</c:v>
                </c:pt>
                <c:pt idx="1719">
                  <c:v>1</c:v>
                </c:pt>
                <c:pt idx="1720">
                  <c:v>0</c:v>
                </c:pt>
                <c:pt idx="1721">
                  <c:v>1</c:v>
                </c:pt>
                <c:pt idx="1722">
                  <c:v>1</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1</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2</c:v>
                </c:pt>
                <c:pt idx="1874">
                  <c:v>1</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1</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42</c:v>
                </c:pt>
                <c:pt idx="1">
                  <c:v>33</c:v>
                </c:pt>
                <c:pt idx="2">
                  <c:v>53</c:v>
                </c:pt>
                <c:pt idx="3">
                  <c:v>36</c:v>
                </c:pt>
                <c:pt idx="4">
                  <c:v>50</c:v>
                </c:pt>
                <c:pt idx="5">
                  <c:v>37</c:v>
                </c:pt>
                <c:pt idx="6">
                  <c:v>38</c:v>
                </c:pt>
                <c:pt idx="7">
                  <c:v>45</c:v>
                </c:pt>
                <c:pt idx="8">
                  <c:v>31</c:v>
                </c:pt>
                <c:pt idx="9">
                  <c:v>27</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4</c:v>
                </c:pt>
                <c:pt idx="28">
                  <c:v>7</c:v>
                </c:pt>
                <c:pt idx="29">
                  <c:v>8</c:v>
                </c:pt>
                <c:pt idx="30">
                  <c:v>11</c:v>
                </c:pt>
                <c:pt idx="31">
                  <c:v>29</c:v>
                </c:pt>
                <c:pt idx="32">
                  <c:v>18</c:v>
                </c:pt>
                <c:pt idx="33">
                  <c:v>17</c:v>
                </c:pt>
                <c:pt idx="34">
                  <c:v>27</c:v>
                </c:pt>
                <c:pt idx="35">
                  <c:v>26</c:v>
                </c:pt>
                <c:pt idx="36">
                  <c:v>28</c:v>
                </c:pt>
                <c:pt idx="37">
                  <c:v>41</c:v>
                </c:pt>
                <c:pt idx="38">
                  <c:v>18</c:v>
                </c:pt>
                <c:pt idx="39">
                  <c:v>52</c:v>
                </c:pt>
                <c:pt idx="40">
                  <c:v>28</c:v>
                </c:pt>
                <c:pt idx="41">
                  <c:v>27</c:v>
                </c:pt>
                <c:pt idx="42">
                  <c:v>17</c:v>
                </c:pt>
                <c:pt idx="43">
                  <c:v>11</c:v>
                </c:pt>
                <c:pt idx="44">
                  <c:v>13</c:v>
                </c:pt>
                <c:pt idx="45">
                  <c:v>5</c:v>
                </c:pt>
                <c:pt idx="46">
                  <c:v>1</c:v>
                </c:pt>
                <c:pt idx="47">
                  <c:v>1</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1</c:v>
                </c:pt>
                <c:pt idx="6">
                  <c:v>0</c:v>
                </c:pt>
                <c:pt idx="7">
                  <c:v>0</c:v>
                </c:pt>
                <c:pt idx="8">
                  <c:v>1</c:v>
                </c:pt>
                <c:pt idx="9">
                  <c:v>0</c:v>
                </c:pt>
                <c:pt idx="10">
                  <c:v>0</c:v>
                </c:pt>
                <c:pt idx="11">
                  <c:v>1</c:v>
                </c:pt>
                <c:pt idx="12">
                  <c:v>1</c:v>
                </c:pt>
                <c:pt idx="13">
                  <c:v>1</c:v>
                </c:pt>
                <c:pt idx="14">
                  <c:v>4</c:v>
                </c:pt>
                <c:pt idx="15">
                  <c:v>4</c:v>
                </c:pt>
                <c:pt idx="16">
                  <c:v>7</c:v>
                </c:pt>
                <c:pt idx="17">
                  <c:v>2</c:v>
                </c:pt>
                <c:pt idx="18">
                  <c:v>6</c:v>
                </c:pt>
                <c:pt idx="19">
                  <c:v>3</c:v>
                </c:pt>
                <c:pt idx="20">
                  <c:v>11</c:v>
                </c:pt>
                <c:pt idx="21">
                  <c:v>7</c:v>
                </c:pt>
                <c:pt idx="22">
                  <c:v>9</c:v>
                </c:pt>
                <c:pt idx="23">
                  <c:v>11</c:v>
                </c:pt>
                <c:pt idx="24">
                  <c:v>13</c:v>
                </c:pt>
                <c:pt idx="25">
                  <c:v>4</c:v>
                </c:pt>
                <c:pt idx="26">
                  <c:v>8</c:v>
                </c:pt>
                <c:pt idx="27">
                  <c:v>14</c:v>
                </c:pt>
                <c:pt idx="28">
                  <c:v>8</c:v>
                </c:pt>
                <c:pt idx="29">
                  <c:v>7</c:v>
                </c:pt>
                <c:pt idx="30">
                  <c:v>17</c:v>
                </c:pt>
                <c:pt idx="31">
                  <c:v>12</c:v>
                </c:pt>
                <c:pt idx="32">
                  <c:v>27</c:v>
                </c:pt>
                <c:pt idx="33">
                  <c:v>8</c:v>
                </c:pt>
                <c:pt idx="34">
                  <c:v>20</c:v>
                </c:pt>
                <c:pt idx="35">
                  <c:v>13</c:v>
                </c:pt>
                <c:pt idx="36">
                  <c:v>13</c:v>
                </c:pt>
                <c:pt idx="37">
                  <c:v>15</c:v>
                </c:pt>
                <c:pt idx="38">
                  <c:v>11</c:v>
                </c:pt>
                <c:pt idx="39">
                  <c:v>14</c:v>
                </c:pt>
                <c:pt idx="40">
                  <c:v>12</c:v>
                </c:pt>
                <c:pt idx="41">
                  <c:v>7</c:v>
                </c:pt>
                <c:pt idx="42">
                  <c:v>12</c:v>
                </c:pt>
                <c:pt idx="43">
                  <c:v>15</c:v>
                </c:pt>
                <c:pt idx="44">
                  <c:v>9</c:v>
                </c:pt>
                <c:pt idx="45">
                  <c:v>12</c:v>
                </c:pt>
                <c:pt idx="46">
                  <c:v>9</c:v>
                </c:pt>
                <c:pt idx="47">
                  <c:v>14</c:v>
                </c:pt>
                <c:pt idx="48">
                  <c:v>5</c:v>
                </c:pt>
                <c:pt idx="49">
                  <c:v>3</c:v>
                </c:pt>
                <c:pt idx="50">
                  <c:v>2</c:v>
                </c:pt>
                <c:pt idx="51">
                  <c:v>6</c:v>
                </c:pt>
                <c:pt idx="52">
                  <c:v>4</c:v>
                </c:pt>
                <c:pt idx="53">
                  <c:v>0</c:v>
                </c:pt>
                <c:pt idx="54">
                  <c:v>4</c:v>
                </c:pt>
                <c:pt idx="55">
                  <c:v>3</c:v>
                </c:pt>
                <c:pt idx="56">
                  <c:v>1</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39</c:v>
                </c:pt>
                <c:pt idx="1">
                  <c:v>56</c:v>
                </c:pt>
                <c:pt idx="2">
                  <c:v>35</c:v>
                </c:pt>
                <c:pt idx="3">
                  <c:v>28</c:v>
                </c:pt>
                <c:pt idx="4">
                  <c:v>40</c:v>
                </c:pt>
                <c:pt idx="5">
                  <c:v>31</c:v>
                </c:pt>
                <c:pt idx="6">
                  <c:v>32</c:v>
                </c:pt>
                <c:pt idx="7">
                  <c:v>46</c:v>
                </c:pt>
                <c:pt idx="8">
                  <c:v>25</c:v>
                </c:pt>
                <c:pt idx="9">
                  <c:v>60</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1</c:v>
                </c:pt>
                <c:pt idx="6">
                  <c:v>0</c:v>
                </c:pt>
                <c:pt idx="7">
                  <c:v>0</c:v>
                </c:pt>
                <c:pt idx="8">
                  <c:v>1</c:v>
                </c:pt>
                <c:pt idx="9">
                  <c:v>0</c:v>
                </c:pt>
                <c:pt idx="10">
                  <c:v>0</c:v>
                </c:pt>
                <c:pt idx="11">
                  <c:v>1</c:v>
                </c:pt>
                <c:pt idx="12">
                  <c:v>1</c:v>
                </c:pt>
                <c:pt idx="13">
                  <c:v>1</c:v>
                </c:pt>
                <c:pt idx="14">
                  <c:v>4</c:v>
                </c:pt>
                <c:pt idx="15">
                  <c:v>4</c:v>
                </c:pt>
                <c:pt idx="16">
                  <c:v>7</c:v>
                </c:pt>
                <c:pt idx="17">
                  <c:v>2</c:v>
                </c:pt>
                <c:pt idx="18">
                  <c:v>6</c:v>
                </c:pt>
                <c:pt idx="19">
                  <c:v>3</c:v>
                </c:pt>
                <c:pt idx="20">
                  <c:v>11</c:v>
                </c:pt>
                <c:pt idx="21">
                  <c:v>7</c:v>
                </c:pt>
                <c:pt idx="22">
                  <c:v>9</c:v>
                </c:pt>
                <c:pt idx="23">
                  <c:v>11</c:v>
                </c:pt>
                <c:pt idx="24">
                  <c:v>13</c:v>
                </c:pt>
                <c:pt idx="25">
                  <c:v>4</c:v>
                </c:pt>
                <c:pt idx="26">
                  <c:v>8</c:v>
                </c:pt>
                <c:pt idx="27">
                  <c:v>14</c:v>
                </c:pt>
                <c:pt idx="28">
                  <c:v>8</c:v>
                </c:pt>
                <c:pt idx="29">
                  <c:v>7</c:v>
                </c:pt>
                <c:pt idx="30">
                  <c:v>17</c:v>
                </c:pt>
                <c:pt idx="31">
                  <c:v>12</c:v>
                </c:pt>
                <c:pt idx="32">
                  <c:v>27</c:v>
                </c:pt>
                <c:pt idx="33">
                  <c:v>8</c:v>
                </c:pt>
                <c:pt idx="34">
                  <c:v>20</c:v>
                </c:pt>
                <c:pt idx="35">
                  <c:v>13</c:v>
                </c:pt>
                <c:pt idx="36">
                  <c:v>13</c:v>
                </c:pt>
                <c:pt idx="37">
                  <c:v>15</c:v>
                </c:pt>
                <c:pt idx="38">
                  <c:v>11</c:v>
                </c:pt>
                <c:pt idx="39">
                  <c:v>14</c:v>
                </c:pt>
                <c:pt idx="40">
                  <c:v>12</c:v>
                </c:pt>
                <c:pt idx="41">
                  <c:v>7</c:v>
                </c:pt>
                <c:pt idx="42">
                  <c:v>12</c:v>
                </c:pt>
                <c:pt idx="43">
                  <c:v>15</c:v>
                </c:pt>
                <c:pt idx="44">
                  <c:v>9</c:v>
                </c:pt>
                <c:pt idx="45">
                  <c:v>12</c:v>
                </c:pt>
                <c:pt idx="46">
                  <c:v>9</c:v>
                </c:pt>
                <c:pt idx="47">
                  <c:v>14</c:v>
                </c:pt>
                <c:pt idx="48">
                  <c:v>5</c:v>
                </c:pt>
                <c:pt idx="49">
                  <c:v>3</c:v>
                </c:pt>
                <c:pt idx="50">
                  <c:v>2</c:v>
                </c:pt>
                <c:pt idx="51">
                  <c:v>6</c:v>
                </c:pt>
                <c:pt idx="52">
                  <c:v>4</c:v>
                </c:pt>
                <c:pt idx="53">
                  <c:v>0</c:v>
                </c:pt>
                <c:pt idx="54">
                  <c:v>4</c:v>
                </c:pt>
                <c:pt idx="55">
                  <c:v>3</c:v>
                </c:pt>
                <c:pt idx="56">
                  <c:v>1</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1</c:v>
                </c:pt>
                <c:pt idx="6">
                  <c:v>0</c:v>
                </c:pt>
                <c:pt idx="7">
                  <c:v>3</c:v>
                </c:pt>
                <c:pt idx="8">
                  <c:v>4</c:v>
                </c:pt>
                <c:pt idx="9">
                  <c:v>16</c:v>
                </c:pt>
                <c:pt idx="10">
                  <c:v>21</c:v>
                </c:pt>
                <c:pt idx="11">
                  <c:v>18</c:v>
                </c:pt>
                <c:pt idx="12">
                  <c:v>28</c:v>
                </c:pt>
                <c:pt idx="13">
                  <c:v>32</c:v>
                </c:pt>
                <c:pt idx="14">
                  <c:v>51</c:v>
                </c:pt>
                <c:pt idx="15">
                  <c:v>32</c:v>
                </c:pt>
                <c:pt idx="16">
                  <c:v>35</c:v>
                </c:pt>
                <c:pt idx="17">
                  <c:v>42</c:v>
                </c:pt>
                <c:pt idx="18">
                  <c:v>28</c:v>
                </c:pt>
                <c:pt idx="19">
                  <c:v>26</c:v>
                </c:pt>
                <c:pt idx="20">
                  <c:v>24</c:v>
                </c:pt>
                <c:pt idx="21">
                  <c:v>18</c:v>
                </c:pt>
                <c:pt idx="22">
                  <c:v>5</c:v>
                </c:pt>
                <c:pt idx="23">
                  <c:v>2</c:v>
                </c:pt>
                <c:pt idx="24">
                  <c:v>3</c:v>
                </c:pt>
                <c:pt idx="25">
                  <c:v>1</c:v>
                </c:pt>
                <c:pt idx="26">
                  <c:v>0</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3</c:v>
                </c:pt>
                <c:pt idx="77">
                  <c:v>4</c:v>
                </c:pt>
                <c:pt idx="78">
                  <c:v>7</c:v>
                </c:pt>
                <c:pt idx="79">
                  <c:v>8</c:v>
                </c:pt>
                <c:pt idx="80">
                  <c:v>11</c:v>
                </c:pt>
                <c:pt idx="81">
                  <c:v>29</c:v>
                </c:pt>
                <c:pt idx="82">
                  <c:v>18</c:v>
                </c:pt>
                <c:pt idx="83">
                  <c:v>17</c:v>
                </c:pt>
                <c:pt idx="84">
                  <c:v>27</c:v>
                </c:pt>
                <c:pt idx="85">
                  <c:v>26</c:v>
                </c:pt>
                <c:pt idx="86">
                  <c:v>28</c:v>
                </c:pt>
                <c:pt idx="87">
                  <c:v>41</c:v>
                </c:pt>
                <c:pt idx="88">
                  <c:v>18</c:v>
                </c:pt>
                <c:pt idx="89">
                  <c:v>52</c:v>
                </c:pt>
                <c:pt idx="90">
                  <c:v>28</c:v>
                </c:pt>
                <c:pt idx="91">
                  <c:v>27</c:v>
                </c:pt>
                <c:pt idx="92">
                  <c:v>17</c:v>
                </c:pt>
                <c:pt idx="93">
                  <c:v>11</c:v>
                </c:pt>
                <c:pt idx="94">
                  <c:v>13</c:v>
                </c:pt>
                <c:pt idx="95">
                  <c:v>5</c:v>
                </c:pt>
                <c:pt idx="96">
                  <c:v>1</c:v>
                </c:pt>
                <c:pt idx="97">
                  <c:v>1</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45</c:v>
                </c:pt>
                <c:pt idx="1">
                  <c:v>36</c:v>
                </c:pt>
                <c:pt idx="2">
                  <c:v>33</c:v>
                </c:pt>
                <c:pt idx="3">
                  <c:v>34</c:v>
                </c:pt>
                <c:pt idx="4">
                  <c:v>54</c:v>
                </c:pt>
                <c:pt idx="5">
                  <c:v>34</c:v>
                </c:pt>
                <c:pt idx="6">
                  <c:v>37</c:v>
                </c:pt>
                <c:pt idx="7">
                  <c:v>45</c:v>
                </c:pt>
                <c:pt idx="8">
                  <c:v>32</c:v>
                </c:pt>
                <c:pt idx="9">
                  <c:v>42</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39</c:v>
                </c:pt>
                <c:pt idx="1">
                  <c:v>56</c:v>
                </c:pt>
                <c:pt idx="2">
                  <c:v>35</c:v>
                </c:pt>
                <c:pt idx="3">
                  <c:v>28</c:v>
                </c:pt>
                <c:pt idx="4">
                  <c:v>40</c:v>
                </c:pt>
                <c:pt idx="5">
                  <c:v>31</c:v>
                </c:pt>
                <c:pt idx="6">
                  <c:v>32</c:v>
                </c:pt>
                <c:pt idx="7">
                  <c:v>46</c:v>
                </c:pt>
                <c:pt idx="8">
                  <c:v>25</c:v>
                </c:pt>
                <c:pt idx="9">
                  <c:v>60</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1</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1</c:v>
                </c:pt>
                <c:pt idx="542">
                  <c:v>0</c:v>
                </c:pt>
                <c:pt idx="543">
                  <c:v>1</c:v>
                </c:pt>
                <c:pt idx="544">
                  <c:v>0</c:v>
                </c:pt>
                <c:pt idx="545">
                  <c:v>0</c:v>
                </c:pt>
                <c:pt idx="546">
                  <c:v>0</c:v>
                </c:pt>
                <c:pt idx="547">
                  <c:v>0</c:v>
                </c:pt>
                <c:pt idx="548">
                  <c:v>1</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1</c:v>
                </c:pt>
                <c:pt idx="615">
                  <c:v>0</c:v>
                </c:pt>
                <c:pt idx="616">
                  <c:v>0</c:v>
                </c:pt>
                <c:pt idx="617">
                  <c:v>0</c:v>
                </c:pt>
                <c:pt idx="618">
                  <c:v>0</c:v>
                </c:pt>
                <c:pt idx="619">
                  <c:v>2</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1</c:v>
                </c:pt>
                <c:pt idx="688">
                  <c:v>0</c:v>
                </c:pt>
                <c:pt idx="689">
                  <c:v>0</c:v>
                </c:pt>
                <c:pt idx="690">
                  <c:v>0</c:v>
                </c:pt>
                <c:pt idx="691">
                  <c:v>1</c:v>
                </c:pt>
                <c:pt idx="692">
                  <c:v>1</c:v>
                </c:pt>
                <c:pt idx="693">
                  <c:v>3</c:v>
                </c:pt>
                <c:pt idx="694">
                  <c:v>3</c:v>
                </c:pt>
                <c:pt idx="695">
                  <c:v>1</c:v>
                </c:pt>
                <c:pt idx="696">
                  <c:v>0</c:v>
                </c:pt>
                <c:pt idx="697">
                  <c:v>2</c:v>
                </c:pt>
                <c:pt idx="698">
                  <c:v>0</c:v>
                </c:pt>
                <c:pt idx="699">
                  <c:v>0</c:v>
                </c:pt>
                <c:pt idx="700">
                  <c:v>1</c:v>
                </c:pt>
                <c:pt idx="701">
                  <c:v>2</c:v>
                </c:pt>
                <c:pt idx="702">
                  <c:v>1</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1</c:v>
                </c:pt>
                <c:pt idx="772">
                  <c:v>2</c:v>
                </c:pt>
                <c:pt idx="773">
                  <c:v>3</c:v>
                </c:pt>
                <c:pt idx="774">
                  <c:v>2</c:v>
                </c:pt>
                <c:pt idx="775">
                  <c:v>3</c:v>
                </c:pt>
                <c:pt idx="776">
                  <c:v>2</c:v>
                </c:pt>
                <c:pt idx="777">
                  <c:v>3</c:v>
                </c:pt>
                <c:pt idx="778">
                  <c:v>2</c:v>
                </c:pt>
                <c:pt idx="779">
                  <c:v>0</c:v>
                </c:pt>
                <c:pt idx="780">
                  <c:v>0</c:v>
                </c:pt>
                <c:pt idx="781">
                  <c:v>0</c:v>
                </c:pt>
                <c:pt idx="782">
                  <c:v>0</c:v>
                </c:pt>
                <c:pt idx="783">
                  <c:v>0</c:v>
                </c:pt>
                <c:pt idx="784">
                  <c:v>0</c:v>
                </c:pt>
                <c:pt idx="785">
                  <c:v>0</c:v>
                </c:pt>
                <c:pt idx="786">
                  <c:v>1</c:v>
                </c:pt>
                <c:pt idx="787">
                  <c:v>1</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0</c:v>
                </c:pt>
                <c:pt idx="849">
                  <c:v>1</c:v>
                </c:pt>
                <c:pt idx="850">
                  <c:v>1</c:v>
                </c:pt>
                <c:pt idx="851">
                  <c:v>2</c:v>
                </c:pt>
                <c:pt idx="852">
                  <c:v>2</c:v>
                </c:pt>
                <c:pt idx="853">
                  <c:v>3</c:v>
                </c:pt>
                <c:pt idx="854">
                  <c:v>2</c:v>
                </c:pt>
                <c:pt idx="855">
                  <c:v>3</c:v>
                </c:pt>
                <c:pt idx="856">
                  <c:v>1</c:v>
                </c:pt>
                <c:pt idx="857">
                  <c:v>0</c:v>
                </c:pt>
                <c:pt idx="858">
                  <c:v>2</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1</c:v>
                </c:pt>
                <c:pt idx="924">
                  <c:v>0</c:v>
                </c:pt>
                <c:pt idx="925">
                  <c:v>0</c:v>
                </c:pt>
                <c:pt idx="926">
                  <c:v>0</c:v>
                </c:pt>
                <c:pt idx="927">
                  <c:v>4</c:v>
                </c:pt>
                <c:pt idx="928">
                  <c:v>1</c:v>
                </c:pt>
                <c:pt idx="929">
                  <c:v>1</c:v>
                </c:pt>
                <c:pt idx="930">
                  <c:v>4</c:v>
                </c:pt>
                <c:pt idx="931">
                  <c:v>4</c:v>
                </c:pt>
                <c:pt idx="932">
                  <c:v>0</c:v>
                </c:pt>
                <c:pt idx="933">
                  <c:v>3</c:v>
                </c:pt>
                <c:pt idx="934">
                  <c:v>4</c:v>
                </c:pt>
                <c:pt idx="935">
                  <c:v>3</c:v>
                </c:pt>
                <c:pt idx="936">
                  <c:v>1</c:v>
                </c:pt>
                <c:pt idx="937">
                  <c:v>0</c:v>
                </c:pt>
                <c:pt idx="938">
                  <c:v>1</c:v>
                </c:pt>
                <c:pt idx="939">
                  <c:v>0</c:v>
                </c:pt>
                <c:pt idx="940">
                  <c:v>0</c:v>
                </c:pt>
                <c:pt idx="941">
                  <c:v>0</c:v>
                </c:pt>
                <c:pt idx="942">
                  <c:v>0</c:v>
                </c:pt>
                <c:pt idx="943">
                  <c:v>0</c:v>
                </c:pt>
                <c:pt idx="944">
                  <c:v>0</c:v>
                </c:pt>
                <c:pt idx="945">
                  <c:v>0</c:v>
                </c:pt>
                <c:pt idx="946">
                  <c:v>0</c:v>
                </c:pt>
                <c:pt idx="947">
                  <c:v>0</c:v>
                </c:pt>
                <c:pt idx="948">
                  <c:v>0</c:v>
                </c:pt>
                <c:pt idx="949">
                  <c:v>1</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2</c:v>
                </c:pt>
                <c:pt idx="1004">
                  <c:v>0</c:v>
                </c:pt>
                <c:pt idx="1005">
                  <c:v>0</c:v>
                </c:pt>
                <c:pt idx="1006">
                  <c:v>1</c:v>
                </c:pt>
                <c:pt idx="1007">
                  <c:v>5</c:v>
                </c:pt>
                <c:pt idx="1008">
                  <c:v>1</c:v>
                </c:pt>
                <c:pt idx="1009">
                  <c:v>3</c:v>
                </c:pt>
                <c:pt idx="1010">
                  <c:v>5</c:v>
                </c:pt>
                <c:pt idx="1011">
                  <c:v>3</c:v>
                </c:pt>
                <c:pt idx="1012">
                  <c:v>3</c:v>
                </c:pt>
                <c:pt idx="1013">
                  <c:v>6</c:v>
                </c:pt>
                <c:pt idx="1014">
                  <c:v>0</c:v>
                </c:pt>
                <c:pt idx="1015">
                  <c:v>1</c:v>
                </c:pt>
                <c:pt idx="1016">
                  <c:v>2</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1</c:v>
                </c:pt>
                <c:pt idx="1083">
                  <c:v>1</c:v>
                </c:pt>
                <c:pt idx="1084">
                  <c:v>2</c:v>
                </c:pt>
                <c:pt idx="1085">
                  <c:v>2</c:v>
                </c:pt>
                <c:pt idx="1086">
                  <c:v>2</c:v>
                </c:pt>
                <c:pt idx="1087">
                  <c:v>2</c:v>
                </c:pt>
                <c:pt idx="1088">
                  <c:v>2</c:v>
                </c:pt>
                <c:pt idx="1089">
                  <c:v>8</c:v>
                </c:pt>
                <c:pt idx="1090">
                  <c:v>7</c:v>
                </c:pt>
                <c:pt idx="1091">
                  <c:v>15</c:v>
                </c:pt>
                <c:pt idx="1092">
                  <c:v>1</c:v>
                </c:pt>
                <c:pt idx="1093">
                  <c:v>5</c:v>
                </c:pt>
                <c:pt idx="1094">
                  <c:v>2</c:v>
                </c:pt>
                <c:pt idx="1095">
                  <c:v>0</c:v>
                </c:pt>
                <c:pt idx="1096">
                  <c:v>1</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1</c:v>
                </c:pt>
                <c:pt idx="1163">
                  <c:v>0</c:v>
                </c:pt>
                <c:pt idx="1164">
                  <c:v>1</c:v>
                </c:pt>
                <c:pt idx="1165">
                  <c:v>2</c:v>
                </c:pt>
                <c:pt idx="1166">
                  <c:v>3</c:v>
                </c:pt>
                <c:pt idx="1167">
                  <c:v>6</c:v>
                </c:pt>
                <c:pt idx="1168">
                  <c:v>3</c:v>
                </c:pt>
                <c:pt idx="1169">
                  <c:v>4</c:v>
                </c:pt>
                <c:pt idx="1170">
                  <c:v>2</c:v>
                </c:pt>
                <c:pt idx="1171">
                  <c:v>5</c:v>
                </c:pt>
                <c:pt idx="1172">
                  <c:v>3</c:v>
                </c:pt>
                <c:pt idx="1173">
                  <c:v>1</c:v>
                </c:pt>
                <c:pt idx="1174">
                  <c:v>1</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2</c:v>
                </c:pt>
                <c:pt idx="1245">
                  <c:v>7</c:v>
                </c:pt>
                <c:pt idx="1246">
                  <c:v>5</c:v>
                </c:pt>
                <c:pt idx="1247">
                  <c:v>4</c:v>
                </c:pt>
                <c:pt idx="1248">
                  <c:v>3</c:v>
                </c:pt>
                <c:pt idx="1249">
                  <c:v>3</c:v>
                </c:pt>
                <c:pt idx="1250">
                  <c:v>3</c:v>
                </c:pt>
                <c:pt idx="1251">
                  <c:v>2</c:v>
                </c:pt>
                <c:pt idx="1252">
                  <c:v>1</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4</c:v>
                </c:pt>
                <c:pt idx="1322">
                  <c:v>4</c:v>
                </c:pt>
                <c:pt idx="1323">
                  <c:v>3</c:v>
                </c:pt>
                <c:pt idx="1324">
                  <c:v>5</c:v>
                </c:pt>
                <c:pt idx="1325">
                  <c:v>6</c:v>
                </c:pt>
                <c:pt idx="1326">
                  <c:v>6</c:v>
                </c:pt>
                <c:pt idx="1327">
                  <c:v>2</c:v>
                </c:pt>
                <c:pt idx="1328">
                  <c:v>5</c:v>
                </c:pt>
                <c:pt idx="1329">
                  <c:v>2</c:v>
                </c:pt>
                <c:pt idx="1330">
                  <c:v>2</c:v>
                </c:pt>
                <c:pt idx="1331">
                  <c:v>2</c:v>
                </c:pt>
                <c:pt idx="1332">
                  <c:v>1</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1</c:v>
                </c:pt>
                <c:pt idx="1401">
                  <c:v>1</c:v>
                </c:pt>
                <c:pt idx="1402">
                  <c:v>3</c:v>
                </c:pt>
                <c:pt idx="1403">
                  <c:v>4</c:v>
                </c:pt>
                <c:pt idx="1404">
                  <c:v>0</c:v>
                </c:pt>
                <c:pt idx="1405">
                  <c:v>5</c:v>
                </c:pt>
                <c:pt idx="1406">
                  <c:v>7</c:v>
                </c:pt>
                <c:pt idx="1407">
                  <c:v>4</c:v>
                </c:pt>
                <c:pt idx="1408">
                  <c:v>1</c:v>
                </c:pt>
                <c:pt idx="1409">
                  <c:v>1</c:v>
                </c:pt>
                <c:pt idx="1410">
                  <c:v>1</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1</c:v>
                </c:pt>
                <c:pt idx="1477">
                  <c:v>0</c:v>
                </c:pt>
                <c:pt idx="1478">
                  <c:v>1</c:v>
                </c:pt>
                <c:pt idx="1479">
                  <c:v>2</c:v>
                </c:pt>
                <c:pt idx="1480">
                  <c:v>1</c:v>
                </c:pt>
                <c:pt idx="1481">
                  <c:v>2</c:v>
                </c:pt>
                <c:pt idx="1482">
                  <c:v>5</c:v>
                </c:pt>
                <c:pt idx="1483">
                  <c:v>2</c:v>
                </c:pt>
                <c:pt idx="1484">
                  <c:v>4</c:v>
                </c:pt>
                <c:pt idx="1485">
                  <c:v>2</c:v>
                </c:pt>
                <c:pt idx="1486">
                  <c:v>4</c:v>
                </c:pt>
                <c:pt idx="1487">
                  <c:v>1</c:v>
                </c:pt>
                <c:pt idx="1488">
                  <c:v>1</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2</c:v>
                </c:pt>
                <c:pt idx="1556">
                  <c:v>0</c:v>
                </c:pt>
                <c:pt idx="1557">
                  <c:v>1</c:v>
                </c:pt>
                <c:pt idx="1558">
                  <c:v>1</c:v>
                </c:pt>
                <c:pt idx="1559">
                  <c:v>0</c:v>
                </c:pt>
                <c:pt idx="1560">
                  <c:v>5</c:v>
                </c:pt>
                <c:pt idx="1561">
                  <c:v>3</c:v>
                </c:pt>
                <c:pt idx="1562">
                  <c:v>4</c:v>
                </c:pt>
                <c:pt idx="1563">
                  <c:v>4</c:v>
                </c:pt>
                <c:pt idx="1564">
                  <c:v>1</c:v>
                </c:pt>
                <c:pt idx="1565">
                  <c:v>1</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1</c:v>
                </c:pt>
                <c:pt idx="1636">
                  <c:v>1</c:v>
                </c:pt>
                <c:pt idx="1637">
                  <c:v>3</c:v>
                </c:pt>
                <c:pt idx="1638">
                  <c:v>5</c:v>
                </c:pt>
                <c:pt idx="1639">
                  <c:v>0</c:v>
                </c:pt>
                <c:pt idx="1640">
                  <c:v>0</c:v>
                </c:pt>
                <c:pt idx="1641">
                  <c:v>0</c:v>
                </c:pt>
                <c:pt idx="1642">
                  <c:v>5</c:v>
                </c:pt>
                <c:pt idx="1643">
                  <c:v>2</c:v>
                </c:pt>
                <c:pt idx="1644">
                  <c:v>0</c:v>
                </c:pt>
                <c:pt idx="1645">
                  <c:v>1</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1</c:v>
                </c:pt>
                <c:pt idx="1717">
                  <c:v>1</c:v>
                </c:pt>
                <c:pt idx="1718">
                  <c:v>0</c:v>
                </c:pt>
                <c:pt idx="1719">
                  <c:v>1</c:v>
                </c:pt>
                <c:pt idx="1720">
                  <c:v>0</c:v>
                </c:pt>
                <c:pt idx="1721">
                  <c:v>1</c:v>
                </c:pt>
                <c:pt idx="1722">
                  <c:v>1</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1</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2</c:v>
                </c:pt>
                <c:pt idx="1874">
                  <c:v>1</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1</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1</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1</c:v>
                </c:pt>
                <c:pt idx="542">
                  <c:v>0</c:v>
                </c:pt>
                <c:pt idx="543">
                  <c:v>1</c:v>
                </c:pt>
                <c:pt idx="544">
                  <c:v>0</c:v>
                </c:pt>
                <c:pt idx="545">
                  <c:v>0</c:v>
                </c:pt>
                <c:pt idx="546">
                  <c:v>0</c:v>
                </c:pt>
                <c:pt idx="547">
                  <c:v>0</c:v>
                </c:pt>
                <c:pt idx="548">
                  <c:v>1</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1</c:v>
                </c:pt>
                <c:pt idx="615">
                  <c:v>0</c:v>
                </c:pt>
                <c:pt idx="616">
                  <c:v>0</c:v>
                </c:pt>
                <c:pt idx="617">
                  <c:v>0</c:v>
                </c:pt>
                <c:pt idx="618">
                  <c:v>0</c:v>
                </c:pt>
                <c:pt idx="619">
                  <c:v>2</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1</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1</c:v>
                </c:pt>
                <c:pt idx="688">
                  <c:v>0</c:v>
                </c:pt>
                <c:pt idx="689">
                  <c:v>0</c:v>
                </c:pt>
                <c:pt idx="690">
                  <c:v>0</c:v>
                </c:pt>
                <c:pt idx="691">
                  <c:v>1</c:v>
                </c:pt>
                <c:pt idx="692">
                  <c:v>1</c:v>
                </c:pt>
                <c:pt idx="693">
                  <c:v>3</c:v>
                </c:pt>
                <c:pt idx="694">
                  <c:v>3</c:v>
                </c:pt>
                <c:pt idx="695">
                  <c:v>1</c:v>
                </c:pt>
                <c:pt idx="696">
                  <c:v>0</c:v>
                </c:pt>
                <c:pt idx="697">
                  <c:v>2</c:v>
                </c:pt>
                <c:pt idx="698">
                  <c:v>0</c:v>
                </c:pt>
                <c:pt idx="699">
                  <c:v>0</c:v>
                </c:pt>
                <c:pt idx="700">
                  <c:v>1</c:v>
                </c:pt>
                <c:pt idx="701">
                  <c:v>2</c:v>
                </c:pt>
                <c:pt idx="702">
                  <c:v>1</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1</c:v>
                </c:pt>
                <c:pt idx="772">
                  <c:v>2</c:v>
                </c:pt>
                <c:pt idx="773">
                  <c:v>3</c:v>
                </c:pt>
                <c:pt idx="774">
                  <c:v>2</c:v>
                </c:pt>
                <c:pt idx="775">
                  <c:v>3</c:v>
                </c:pt>
                <c:pt idx="776">
                  <c:v>2</c:v>
                </c:pt>
                <c:pt idx="777">
                  <c:v>3</c:v>
                </c:pt>
                <c:pt idx="778">
                  <c:v>2</c:v>
                </c:pt>
                <c:pt idx="779">
                  <c:v>0</c:v>
                </c:pt>
                <c:pt idx="780">
                  <c:v>0</c:v>
                </c:pt>
                <c:pt idx="781">
                  <c:v>0</c:v>
                </c:pt>
                <c:pt idx="782">
                  <c:v>0</c:v>
                </c:pt>
                <c:pt idx="783">
                  <c:v>0</c:v>
                </c:pt>
                <c:pt idx="784">
                  <c:v>0</c:v>
                </c:pt>
                <c:pt idx="785">
                  <c:v>0</c:v>
                </c:pt>
                <c:pt idx="786">
                  <c:v>1</c:v>
                </c:pt>
                <c:pt idx="787">
                  <c:v>1</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0</c:v>
                </c:pt>
                <c:pt idx="849">
                  <c:v>1</c:v>
                </c:pt>
                <c:pt idx="850">
                  <c:v>1</c:v>
                </c:pt>
                <c:pt idx="851">
                  <c:v>2</c:v>
                </c:pt>
                <c:pt idx="852">
                  <c:v>2</c:v>
                </c:pt>
                <c:pt idx="853">
                  <c:v>3</c:v>
                </c:pt>
                <c:pt idx="854">
                  <c:v>2</c:v>
                </c:pt>
                <c:pt idx="855">
                  <c:v>3</c:v>
                </c:pt>
                <c:pt idx="856">
                  <c:v>1</c:v>
                </c:pt>
                <c:pt idx="857">
                  <c:v>0</c:v>
                </c:pt>
                <c:pt idx="858">
                  <c:v>2</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1</c:v>
                </c:pt>
                <c:pt idx="924">
                  <c:v>0</c:v>
                </c:pt>
                <c:pt idx="925">
                  <c:v>0</c:v>
                </c:pt>
                <c:pt idx="926">
                  <c:v>0</c:v>
                </c:pt>
                <c:pt idx="927">
                  <c:v>4</c:v>
                </c:pt>
                <c:pt idx="928">
                  <c:v>1</c:v>
                </c:pt>
                <c:pt idx="929">
                  <c:v>1</c:v>
                </c:pt>
                <c:pt idx="930">
                  <c:v>4</c:v>
                </c:pt>
                <c:pt idx="931">
                  <c:v>4</c:v>
                </c:pt>
                <c:pt idx="932">
                  <c:v>0</c:v>
                </c:pt>
                <c:pt idx="933">
                  <c:v>3</c:v>
                </c:pt>
                <c:pt idx="934">
                  <c:v>4</c:v>
                </c:pt>
                <c:pt idx="935">
                  <c:v>3</c:v>
                </c:pt>
                <c:pt idx="936">
                  <c:v>1</c:v>
                </c:pt>
                <c:pt idx="937">
                  <c:v>0</c:v>
                </c:pt>
                <c:pt idx="938">
                  <c:v>1</c:v>
                </c:pt>
                <c:pt idx="939">
                  <c:v>0</c:v>
                </c:pt>
                <c:pt idx="940">
                  <c:v>0</c:v>
                </c:pt>
                <c:pt idx="941">
                  <c:v>0</c:v>
                </c:pt>
                <c:pt idx="942">
                  <c:v>0</c:v>
                </c:pt>
                <c:pt idx="943">
                  <c:v>0</c:v>
                </c:pt>
                <c:pt idx="944">
                  <c:v>0</c:v>
                </c:pt>
                <c:pt idx="945">
                  <c:v>0</c:v>
                </c:pt>
                <c:pt idx="946">
                  <c:v>0</c:v>
                </c:pt>
                <c:pt idx="947">
                  <c:v>0</c:v>
                </c:pt>
                <c:pt idx="948">
                  <c:v>0</c:v>
                </c:pt>
                <c:pt idx="949">
                  <c:v>1</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2</c:v>
                </c:pt>
                <c:pt idx="1004">
                  <c:v>0</c:v>
                </c:pt>
                <c:pt idx="1005">
                  <c:v>0</c:v>
                </c:pt>
                <c:pt idx="1006">
                  <c:v>1</c:v>
                </c:pt>
                <c:pt idx="1007">
                  <c:v>5</c:v>
                </c:pt>
                <c:pt idx="1008">
                  <c:v>1</c:v>
                </c:pt>
                <c:pt idx="1009">
                  <c:v>3</c:v>
                </c:pt>
                <c:pt idx="1010">
                  <c:v>5</c:v>
                </c:pt>
                <c:pt idx="1011">
                  <c:v>3</c:v>
                </c:pt>
                <c:pt idx="1012">
                  <c:v>3</c:v>
                </c:pt>
                <c:pt idx="1013">
                  <c:v>6</c:v>
                </c:pt>
                <c:pt idx="1014">
                  <c:v>0</c:v>
                </c:pt>
                <c:pt idx="1015">
                  <c:v>1</c:v>
                </c:pt>
                <c:pt idx="1016">
                  <c:v>2</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1</c:v>
                </c:pt>
                <c:pt idx="1083">
                  <c:v>1</c:v>
                </c:pt>
                <c:pt idx="1084">
                  <c:v>2</c:v>
                </c:pt>
                <c:pt idx="1085">
                  <c:v>2</c:v>
                </c:pt>
                <c:pt idx="1086">
                  <c:v>2</c:v>
                </c:pt>
                <c:pt idx="1087">
                  <c:v>2</c:v>
                </c:pt>
                <c:pt idx="1088">
                  <c:v>2</c:v>
                </c:pt>
                <c:pt idx="1089">
                  <c:v>8</c:v>
                </c:pt>
                <c:pt idx="1090">
                  <c:v>7</c:v>
                </c:pt>
                <c:pt idx="1091">
                  <c:v>15</c:v>
                </c:pt>
                <c:pt idx="1092">
                  <c:v>1</c:v>
                </c:pt>
                <c:pt idx="1093">
                  <c:v>5</c:v>
                </c:pt>
                <c:pt idx="1094">
                  <c:v>2</c:v>
                </c:pt>
                <c:pt idx="1095">
                  <c:v>0</c:v>
                </c:pt>
                <c:pt idx="1096">
                  <c:v>1</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1</c:v>
                </c:pt>
                <c:pt idx="1163">
                  <c:v>0</c:v>
                </c:pt>
                <c:pt idx="1164">
                  <c:v>1</c:v>
                </c:pt>
                <c:pt idx="1165">
                  <c:v>2</c:v>
                </c:pt>
                <c:pt idx="1166">
                  <c:v>3</c:v>
                </c:pt>
                <c:pt idx="1167">
                  <c:v>6</c:v>
                </c:pt>
                <c:pt idx="1168">
                  <c:v>3</c:v>
                </c:pt>
                <c:pt idx="1169">
                  <c:v>4</c:v>
                </c:pt>
                <c:pt idx="1170">
                  <c:v>2</c:v>
                </c:pt>
                <c:pt idx="1171">
                  <c:v>5</c:v>
                </c:pt>
                <c:pt idx="1172">
                  <c:v>3</c:v>
                </c:pt>
                <c:pt idx="1173">
                  <c:v>1</c:v>
                </c:pt>
                <c:pt idx="1174">
                  <c:v>1</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2</c:v>
                </c:pt>
                <c:pt idx="1245">
                  <c:v>7</c:v>
                </c:pt>
                <c:pt idx="1246">
                  <c:v>5</c:v>
                </c:pt>
                <c:pt idx="1247">
                  <c:v>4</c:v>
                </c:pt>
                <c:pt idx="1248">
                  <c:v>3</c:v>
                </c:pt>
                <c:pt idx="1249">
                  <c:v>3</c:v>
                </c:pt>
                <c:pt idx="1250">
                  <c:v>3</c:v>
                </c:pt>
                <c:pt idx="1251">
                  <c:v>2</c:v>
                </c:pt>
                <c:pt idx="1252">
                  <c:v>1</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4</c:v>
                </c:pt>
                <c:pt idx="1322">
                  <c:v>4</c:v>
                </c:pt>
                <c:pt idx="1323">
                  <c:v>3</c:v>
                </c:pt>
                <c:pt idx="1324">
                  <c:v>5</c:v>
                </c:pt>
                <c:pt idx="1325">
                  <c:v>6</c:v>
                </c:pt>
                <c:pt idx="1326">
                  <c:v>6</c:v>
                </c:pt>
                <c:pt idx="1327">
                  <c:v>2</c:v>
                </c:pt>
                <c:pt idx="1328">
                  <c:v>5</c:v>
                </c:pt>
                <c:pt idx="1329">
                  <c:v>2</c:v>
                </c:pt>
                <c:pt idx="1330">
                  <c:v>2</c:v>
                </c:pt>
                <c:pt idx="1331">
                  <c:v>2</c:v>
                </c:pt>
                <c:pt idx="1332">
                  <c:v>1</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1</c:v>
                </c:pt>
                <c:pt idx="1401">
                  <c:v>1</c:v>
                </c:pt>
                <c:pt idx="1402">
                  <c:v>3</c:v>
                </c:pt>
                <c:pt idx="1403">
                  <c:v>4</c:v>
                </c:pt>
                <c:pt idx="1404">
                  <c:v>0</c:v>
                </c:pt>
                <c:pt idx="1405">
                  <c:v>5</c:v>
                </c:pt>
                <c:pt idx="1406">
                  <c:v>7</c:v>
                </c:pt>
                <c:pt idx="1407">
                  <c:v>4</c:v>
                </c:pt>
                <c:pt idx="1408">
                  <c:v>1</c:v>
                </c:pt>
                <c:pt idx="1409">
                  <c:v>1</c:v>
                </c:pt>
                <c:pt idx="1410">
                  <c:v>1</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1</c:v>
                </c:pt>
                <c:pt idx="1477">
                  <c:v>0</c:v>
                </c:pt>
                <c:pt idx="1478">
                  <c:v>1</c:v>
                </c:pt>
                <c:pt idx="1479">
                  <c:v>2</c:v>
                </c:pt>
                <c:pt idx="1480">
                  <c:v>1</c:v>
                </c:pt>
                <c:pt idx="1481">
                  <c:v>2</c:v>
                </c:pt>
                <c:pt idx="1482">
                  <c:v>5</c:v>
                </c:pt>
                <c:pt idx="1483">
                  <c:v>2</c:v>
                </c:pt>
                <c:pt idx="1484">
                  <c:v>4</c:v>
                </c:pt>
                <c:pt idx="1485">
                  <c:v>2</c:v>
                </c:pt>
                <c:pt idx="1486">
                  <c:v>4</c:v>
                </c:pt>
                <c:pt idx="1487">
                  <c:v>1</c:v>
                </c:pt>
                <c:pt idx="1488">
                  <c:v>1</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2</c:v>
                </c:pt>
                <c:pt idx="1556">
                  <c:v>0</c:v>
                </c:pt>
                <c:pt idx="1557">
                  <c:v>1</c:v>
                </c:pt>
                <c:pt idx="1558">
                  <c:v>1</c:v>
                </c:pt>
                <c:pt idx="1559">
                  <c:v>0</c:v>
                </c:pt>
                <c:pt idx="1560">
                  <c:v>5</c:v>
                </c:pt>
                <c:pt idx="1561">
                  <c:v>3</c:v>
                </c:pt>
                <c:pt idx="1562">
                  <c:v>4</c:v>
                </c:pt>
                <c:pt idx="1563">
                  <c:v>4</c:v>
                </c:pt>
                <c:pt idx="1564">
                  <c:v>1</c:v>
                </c:pt>
                <c:pt idx="1565">
                  <c:v>1</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1</c:v>
                </c:pt>
                <c:pt idx="1636">
                  <c:v>1</c:v>
                </c:pt>
                <c:pt idx="1637">
                  <c:v>3</c:v>
                </c:pt>
                <c:pt idx="1638">
                  <c:v>5</c:v>
                </c:pt>
                <c:pt idx="1639">
                  <c:v>0</c:v>
                </c:pt>
                <c:pt idx="1640">
                  <c:v>0</c:v>
                </c:pt>
                <c:pt idx="1641">
                  <c:v>0</c:v>
                </c:pt>
                <c:pt idx="1642">
                  <c:v>5</c:v>
                </c:pt>
                <c:pt idx="1643">
                  <c:v>2</c:v>
                </c:pt>
                <c:pt idx="1644">
                  <c:v>0</c:v>
                </c:pt>
                <c:pt idx="1645">
                  <c:v>1</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1</c:v>
                </c:pt>
                <c:pt idx="1717">
                  <c:v>1</c:v>
                </c:pt>
                <c:pt idx="1718">
                  <c:v>0</c:v>
                </c:pt>
                <c:pt idx="1719">
                  <c:v>1</c:v>
                </c:pt>
                <c:pt idx="1720">
                  <c:v>0</c:v>
                </c:pt>
                <c:pt idx="1721">
                  <c:v>1</c:v>
                </c:pt>
                <c:pt idx="1722">
                  <c:v>1</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1</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2</c:v>
                </c:pt>
                <c:pt idx="1874">
                  <c:v>1</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1</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42</c:v>
                </c:pt>
                <c:pt idx="1">
                  <c:v>33</c:v>
                </c:pt>
                <c:pt idx="2">
                  <c:v>53</c:v>
                </c:pt>
                <c:pt idx="3">
                  <c:v>36</c:v>
                </c:pt>
                <c:pt idx="4">
                  <c:v>50</c:v>
                </c:pt>
                <c:pt idx="5">
                  <c:v>37</c:v>
                </c:pt>
                <c:pt idx="6">
                  <c:v>38</c:v>
                </c:pt>
                <c:pt idx="7">
                  <c:v>45</c:v>
                </c:pt>
                <c:pt idx="8">
                  <c:v>31</c:v>
                </c:pt>
                <c:pt idx="9">
                  <c:v>27</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39.200000000000003</c:v>
                </c:pt>
                <c:pt idx="1">
                  <c:v>39.200000000000003</c:v>
                </c:pt>
                <c:pt idx="2">
                  <c:v>39.200000000000003</c:v>
                </c:pt>
                <c:pt idx="3">
                  <c:v>39.200000000000003</c:v>
                </c:pt>
                <c:pt idx="4">
                  <c:v>39.200000000000003</c:v>
                </c:pt>
                <c:pt idx="5">
                  <c:v>39.200000000000003</c:v>
                </c:pt>
                <c:pt idx="6">
                  <c:v>39.200000000000003</c:v>
                </c:pt>
                <c:pt idx="7">
                  <c:v>39.200000000000003</c:v>
                </c:pt>
                <c:pt idx="8">
                  <c:v>39.200000000000003</c:v>
                </c:pt>
                <c:pt idx="9">
                  <c:v>39.200000000000003</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27.320606076066007</c:v>
                </c:pt>
                <c:pt idx="1">
                  <c:v>27.320606076066007</c:v>
                </c:pt>
                <c:pt idx="2">
                  <c:v>27.320606076066007</c:v>
                </c:pt>
                <c:pt idx="3">
                  <c:v>27.320606076066007</c:v>
                </c:pt>
                <c:pt idx="4">
                  <c:v>27.320606076066007</c:v>
                </c:pt>
                <c:pt idx="5">
                  <c:v>27.320606076066007</c:v>
                </c:pt>
                <c:pt idx="6">
                  <c:v>27.320606076066007</c:v>
                </c:pt>
                <c:pt idx="7">
                  <c:v>27.320606076066007</c:v>
                </c:pt>
                <c:pt idx="8">
                  <c:v>27.320606076066007</c:v>
                </c:pt>
                <c:pt idx="9">
                  <c:v>27.320606076066007</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51.079393923933999</c:v>
                </c:pt>
                <c:pt idx="1">
                  <c:v>51.079393923933999</c:v>
                </c:pt>
                <c:pt idx="2">
                  <c:v>51.079393923933999</c:v>
                </c:pt>
                <c:pt idx="3">
                  <c:v>51.079393923933999</c:v>
                </c:pt>
                <c:pt idx="4">
                  <c:v>51.079393923933999</c:v>
                </c:pt>
                <c:pt idx="5">
                  <c:v>51.079393923933999</c:v>
                </c:pt>
                <c:pt idx="6">
                  <c:v>51.079393923933999</c:v>
                </c:pt>
                <c:pt idx="7">
                  <c:v>51.079393923933999</c:v>
                </c:pt>
                <c:pt idx="8">
                  <c:v>51.079393923933999</c:v>
                </c:pt>
                <c:pt idx="9">
                  <c:v>51.079393923933999</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rocqueY/Desktop/Copie%20de%20Observer-at-sea%20Spot%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ounding"/>
      <sheetName val="Morphometry"/>
      <sheetName val="Reference"/>
      <sheetName val="Parameters"/>
      <sheetName val="Report"/>
      <sheetName val="Rapport"/>
    </sheetNames>
    <sheetDataSet>
      <sheetData sheetId="0"/>
      <sheetData sheetId="1"/>
      <sheetData sheetId="2"/>
      <sheetData sheetId="3"/>
      <sheetData sheetId="4">
        <row r="2">
          <cell r="B2">
            <v>-3.1456921000000002</v>
          </cell>
        </row>
        <row r="3">
          <cell r="B3">
            <v>-3.1207948999999999</v>
          </cell>
        </row>
        <row r="4">
          <cell r="B4">
            <v>1.3756097</v>
          </cell>
        </row>
        <row r="5">
          <cell r="B5">
            <v>1.3205486</v>
          </cell>
        </row>
        <row r="6">
          <cell r="B6">
            <v>-3.0022172</v>
          </cell>
        </row>
        <row r="7">
          <cell r="B7">
            <v>-2.9819976000000001</v>
          </cell>
        </row>
        <row r="8">
          <cell r="B8">
            <v>-10.008741300000001</v>
          </cell>
        </row>
        <row r="9">
          <cell r="B9">
            <v>0.1067939</v>
          </cell>
        </row>
        <row r="10">
          <cell r="B10">
            <v>110</v>
          </cell>
        </row>
      </sheetData>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2"/>
  <sheetViews>
    <sheetView tabSelected="1" topLeftCell="A378" workbookViewId="0">
      <selection activeCell="D398" sqref="D398"/>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117</v>
      </c>
      <c r="D2" s="64">
        <v>28</v>
      </c>
      <c r="E2" s="64">
        <v>89</v>
      </c>
      <c r="F2" s="2" t="str">
        <f>RIGHT(C2,1)</f>
        <v>7</v>
      </c>
      <c r="G2" s="2" t="str">
        <f t="shared" ref="G2:H2" si="0">RIGHT(D2,1)</f>
        <v>8</v>
      </c>
      <c r="H2" s="2" t="str">
        <f t="shared" si="0"/>
        <v>9</v>
      </c>
      <c r="I2" s="2" t="str">
        <f>C2&amp; " " &amp;D2</f>
        <v>117 28</v>
      </c>
      <c r="J2" s="4">
        <f>1/(1+EXP(-Parameters!$B$8-Parameters!$B$9*C2))</f>
        <v>0.92316480721423155</v>
      </c>
      <c r="K2" s="18">
        <f>EXP(Parameters!$B$3+Parameters!$B$5*LN($C2))</f>
        <v>23.75723753928861</v>
      </c>
      <c r="L2" s="18">
        <f>EXP(Parameters!$B$2+Parameters!$B$4*LN($C2))</f>
        <v>30.120335986355592</v>
      </c>
      <c r="M2" s="18">
        <f xml:space="preserve"> EXP((-1 - (-0.4481224) *LN(C2)) /  0.3490391)</f>
        <v>25.765210355068117</v>
      </c>
      <c r="N2" s="2" t="str">
        <f>IF(D2&gt;=M2, "mature", "immature")</f>
        <v>mature</v>
      </c>
      <c r="O2" s="19">
        <f>_xlfn.NORM.DIST(LN($D2), LN(K2), EXP(Parameters!$B$7), 0)</f>
        <v>4.1144766842170187E-2</v>
      </c>
      <c r="P2" s="19">
        <f>_xlfn.NORM.DIST(LN($D2), LN(L2), EXP(Parameters!$B$6), 0)</f>
        <v>2.7283097515327346</v>
      </c>
      <c r="Q2" s="4">
        <f>(1-J2)*O2+J2*P2</f>
        <v>2.5218409118868683</v>
      </c>
      <c r="R2" s="4">
        <f>LN(Q2)</f>
        <v>0.92498915541307158</v>
      </c>
      <c r="S2" s="2">
        <f>IF(C2&gt;=Parameters!$B$10,D2-EXP(Parameters!$B$2+Parameters!$B$4*LN($C2)), "")</f>
        <v>-2.1203359863555917</v>
      </c>
    </row>
    <row r="3" spans="1:19" x14ac:dyDescent="0.35">
      <c r="A3" t="s">
        <v>2500</v>
      </c>
      <c r="B3">
        <v>1</v>
      </c>
      <c r="C3" s="64">
        <v>103</v>
      </c>
      <c r="D3" s="64">
        <v>25</v>
      </c>
      <c r="E3" s="64">
        <v>79</v>
      </c>
      <c r="F3" s="2" t="str">
        <f t="shared" ref="F3:F65" si="1">RIGHT(C3,1)</f>
        <v>3</v>
      </c>
      <c r="G3" s="2" t="str">
        <f t="shared" ref="G3:G65" si="2">RIGHT(D3,1)</f>
        <v>5</v>
      </c>
      <c r="H3" s="2" t="str">
        <f t="shared" ref="H3:H65" si="3">RIGHT(E3,1)</f>
        <v>9</v>
      </c>
      <c r="I3" s="2" t="str">
        <f t="shared" ref="I3:I65" si="4">C3&amp; " " &amp;D3</f>
        <v>103 25</v>
      </c>
      <c r="J3" s="4">
        <f>1/(1+EXP(-Parameters!$B$8-Parameters!$B$9*C3))</f>
        <v>0.72929139759356365</v>
      </c>
      <c r="K3" s="18">
        <f>EXP(Parameters!$B$3+Parameters!$B$5*LN($C3))</f>
        <v>20.077303074934573</v>
      </c>
      <c r="L3" s="18">
        <f>EXP(Parameters!$B$2+Parameters!$B$4*LN($C3))</f>
        <v>25.276776596017228</v>
      </c>
      <c r="M3" s="18">
        <f t="shared" ref="M3:M65" si="5" xml:space="preserve"> EXP((-1 - (-0.4481224) *LN(C3)) /  0.3490391)</f>
        <v>21.876255591489173</v>
      </c>
      <c r="N3" s="2" t="str">
        <f t="shared" ref="N3:N65" si="6">IF(D3&gt;=M3, "mature", "immature")</f>
        <v>mature</v>
      </c>
      <c r="O3" s="19">
        <f>_xlfn.NORM.DIST(LN($D3), LN(K3), EXP(Parameters!$B$6), 0)</f>
        <v>4.715314421872603E-4</v>
      </c>
      <c r="P3" s="19">
        <f>_xlfn.NORM.DIST(LN($D3), LN(L3), EXP(Parameters!$B$7), 0)</f>
        <v>7.6865417327280969</v>
      </c>
      <c r="Q3" s="4">
        <f t="shared" ref="Q3:Q65" si="7">(1-J3)*O3+J3*P3</f>
        <v>5.6058564105402313</v>
      </c>
      <c r="R3" s="4">
        <f t="shared" ref="R3:R65" si="8">LN(Q3)</f>
        <v>1.7238118388826755</v>
      </c>
      <c r="S3" s="2" t="str">
        <f>IF(C3&gt;=Parameters!$B$10,D3-EXP(Parameters!$B$2+Parameters!$B$4*LN($C3)), "")</f>
        <v/>
      </c>
    </row>
    <row r="4" spans="1:19" x14ac:dyDescent="0.35">
      <c r="A4" t="s">
        <v>2500</v>
      </c>
      <c r="B4">
        <v>1</v>
      </c>
      <c r="C4" s="64">
        <v>114</v>
      </c>
      <c r="D4" s="64">
        <v>27</v>
      </c>
      <c r="E4" s="64">
        <v>90</v>
      </c>
      <c r="F4" s="2" t="str">
        <f t="shared" si="1"/>
        <v>4</v>
      </c>
      <c r="G4" s="2" t="str">
        <f t="shared" si="2"/>
        <v>7</v>
      </c>
      <c r="H4" s="2" t="str">
        <f t="shared" si="3"/>
        <v>0</v>
      </c>
      <c r="I4" s="2" t="str">
        <f t="shared" si="4"/>
        <v>114 27</v>
      </c>
      <c r="J4" s="4">
        <f>1/(1+EXP(-Parameters!$B$8-Parameters!$B$9*C4))</f>
        <v>0.89713263718970226</v>
      </c>
      <c r="K4" s="18">
        <f>EXP(Parameters!$B$3+Parameters!$B$5*LN($C4))</f>
        <v>22.956137509225673</v>
      </c>
      <c r="L4" s="18">
        <f>EXP(Parameters!$B$2+Parameters!$B$4*LN($C4))</f>
        <v>29.063073797902575</v>
      </c>
      <c r="M4" s="18">
        <f t="shared" si="5"/>
        <v>24.9201292748726</v>
      </c>
      <c r="N4" s="2" t="str">
        <f t="shared" si="6"/>
        <v>mature</v>
      </c>
      <c r="O4" s="19">
        <f>_xlfn.NORM.DIST(LN($D4), LN(K4), EXP(Parameters!$B$6), 0)</f>
        <v>3.8752268244068452E-2</v>
      </c>
      <c r="P4" s="19">
        <f>_xlfn.NORM.DIST(LN($D4), LN(L4), EXP(Parameters!$B$7), 0)</f>
        <v>2.7404384994248354</v>
      </c>
      <c r="Q4" s="4">
        <f t="shared" si="7"/>
        <v>2.4625231616823777</v>
      </c>
      <c r="R4" s="4">
        <f t="shared" si="8"/>
        <v>0.90118649977921428</v>
      </c>
      <c r="S4" s="2">
        <f>IF(C4&gt;=Parameters!$B$10,D4-EXP(Parameters!$B$2+Parameters!$B$4*LN($C4)), "")</f>
        <v>-2.0630737979025753</v>
      </c>
    </row>
    <row r="5" spans="1:19" x14ac:dyDescent="0.35">
      <c r="A5" t="s">
        <v>2500</v>
      </c>
      <c r="B5">
        <v>1</v>
      </c>
      <c r="C5" s="64">
        <v>117</v>
      </c>
      <c r="D5" s="64">
        <v>29</v>
      </c>
      <c r="E5" s="64">
        <v>86</v>
      </c>
      <c r="F5" s="2" t="str">
        <f t="shared" si="1"/>
        <v>7</v>
      </c>
      <c r="G5" s="2" t="str">
        <f t="shared" si="2"/>
        <v>9</v>
      </c>
      <c r="H5" s="2" t="str">
        <f t="shared" si="3"/>
        <v>6</v>
      </c>
      <c r="I5" s="2" t="str">
        <f t="shared" si="4"/>
        <v>117 29</v>
      </c>
      <c r="J5" s="4">
        <f>1/(1+EXP(-Parameters!$B$8-Parameters!$B$9*C5))</f>
        <v>0.92316480721423155</v>
      </c>
      <c r="K5" s="18">
        <f>EXP(Parameters!$B$3+Parameters!$B$5*LN($C5))</f>
        <v>23.75723753928861</v>
      </c>
      <c r="L5" s="18">
        <f>EXP(Parameters!$B$2+Parameters!$B$4*LN($C5))</f>
        <v>30.120335986355592</v>
      </c>
      <c r="M5" s="18">
        <f t="shared" si="5"/>
        <v>25.765210355068117</v>
      </c>
      <c r="N5" s="2" t="str">
        <f t="shared" si="6"/>
        <v>mature</v>
      </c>
      <c r="O5" s="19">
        <f>_xlfn.NORM.DIST(LN($D5), LN(K5), EXP(Parameters!$B$6), 0)</f>
        <v>2.5458319630201147E-3</v>
      </c>
      <c r="P5" s="19">
        <f>_xlfn.NORM.DIST(LN($D5), LN(L5), EXP(Parameters!$B$7), 0)</f>
        <v>5.9505959788730038</v>
      </c>
      <c r="Q5" s="4">
        <f t="shared" si="7"/>
        <v>5.4935763991357573</v>
      </c>
      <c r="R5" s="4">
        <f t="shared" si="8"/>
        <v>1.7035794822498178</v>
      </c>
      <c r="S5" s="2">
        <f>IF(C5&gt;=Parameters!$B$10,D5-EXP(Parameters!$B$2+Parameters!$B$4*LN($C5)), "")</f>
        <v>-1.1203359863555917</v>
      </c>
    </row>
    <row r="6" spans="1:19" x14ac:dyDescent="0.35">
      <c r="A6" t="s">
        <v>2500</v>
      </c>
      <c r="B6">
        <v>1</v>
      </c>
      <c r="C6" s="64">
        <v>118</v>
      </c>
      <c r="D6" s="64">
        <v>30</v>
      </c>
      <c r="E6" s="64">
        <v>94</v>
      </c>
      <c r="F6" s="2" t="str">
        <f t="shared" si="1"/>
        <v>8</v>
      </c>
      <c r="G6" s="2" t="str">
        <f t="shared" si="2"/>
        <v>0</v>
      </c>
      <c r="H6" s="2" t="str">
        <f t="shared" si="3"/>
        <v>4</v>
      </c>
      <c r="I6" s="2" t="str">
        <f t="shared" si="4"/>
        <v>118 30</v>
      </c>
      <c r="J6" s="4">
        <f>1/(1+EXP(-Parameters!$B$8-Parameters!$B$9*C6))</f>
        <v>0.93040575438118167</v>
      </c>
      <c r="K6" s="18">
        <f>EXP(Parameters!$B$3+Parameters!$B$5*LN($C6))</f>
        <v>24.025745916314058</v>
      </c>
      <c r="L6" s="18">
        <f>EXP(Parameters!$B$2+Parameters!$B$4*LN($C6))</f>
        <v>30.475038693781325</v>
      </c>
      <c r="M6" s="18">
        <f t="shared" si="5"/>
        <v>26.048281677870872</v>
      </c>
      <c r="N6" s="2" t="str">
        <f t="shared" si="6"/>
        <v>mature</v>
      </c>
      <c r="O6" s="19">
        <f>_xlfn.NORM.DIST(LN($D6), LN(K6), EXP(Parameters!$B$6), 0)</f>
        <v>3.6756237777534479E-4</v>
      </c>
      <c r="P6" s="19">
        <f>_xlfn.NORM.DIST(LN($D6), LN(L6), EXP(Parameters!$B$7), 0)</f>
        <v>7.500969344883532</v>
      </c>
      <c r="Q6" s="4">
        <f t="shared" si="7"/>
        <v>6.9789706221428798</v>
      </c>
      <c r="R6" s="4">
        <f t="shared" si="8"/>
        <v>1.9429014305610279</v>
      </c>
      <c r="S6" s="2">
        <f>IF(C6&gt;=Parameters!$B$10,D6-EXP(Parameters!$B$2+Parameters!$B$4*LN($C6)), "")</f>
        <v>-0.47503869378132535</v>
      </c>
    </row>
    <row r="7" spans="1:19" x14ac:dyDescent="0.35">
      <c r="A7" t="s">
        <v>2500</v>
      </c>
      <c r="B7">
        <v>1</v>
      </c>
      <c r="C7" s="64">
        <v>100</v>
      </c>
      <c r="D7" s="64">
        <v>25</v>
      </c>
      <c r="E7" s="64">
        <v>81</v>
      </c>
      <c r="F7" s="2" t="str">
        <f t="shared" si="1"/>
        <v>0</v>
      </c>
      <c r="G7" s="2" t="str">
        <f t="shared" si="2"/>
        <v>5</v>
      </c>
      <c r="H7" s="2" t="str">
        <f t="shared" si="3"/>
        <v>1</v>
      </c>
      <c r="I7" s="2" t="str">
        <f t="shared" si="4"/>
        <v>100 25</v>
      </c>
      <c r="J7" s="4">
        <f>1/(1+EXP(-Parameters!$B$8-Parameters!$B$9*C7))</f>
        <v>0.66164839876400194</v>
      </c>
      <c r="K7" s="18">
        <f>EXP(Parameters!$B$3+Parameters!$B$5*LN($C7))</f>
        <v>19.308707150494147</v>
      </c>
      <c r="L7" s="18">
        <f>EXP(Parameters!$B$2+Parameters!$B$4*LN($C7))</f>
        <v>24.269603389150522</v>
      </c>
      <c r="M7" s="18">
        <f t="shared" si="5"/>
        <v>21.061611781570956</v>
      </c>
      <c r="N7" s="2" t="str">
        <f t="shared" si="6"/>
        <v>mature</v>
      </c>
      <c r="O7" s="19">
        <f>_xlfn.NORM.DIST(LN($D7), LN(K7), EXP(Parameters!$B$6), 0)</f>
        <v>1.079147984470201E-5</v>
      </c>
      <c r="P7" s="19">
        <f>_xlfn.NORM.DIST(LN($D7), LN(L7), EXP(Parameters!$B$7), 0)</f>
        <v>6.6325237318984662</v>
      </c>
      <c r="Q7" s="4">
        <f t="shared" si="7"/>
        <v>4.3884023582893485</v>
      </c>
      <c r="R7" s="4">
        <f t="shared" si="8"/>
        <v>1.4789652333526659</v>
      </c>
      <c r="S7" s="2" t="str">
        <f>IF(C7&gt;=Parameters!$B$10,D7-EXP(Parameters!$B$2+Parameters!$B$4*LN($C7)), "")</f>
        <v/>
      </c>
    </row>
    <row r="8" spans="1:19" x14ac:dyDescent="0.35">
      <c r="A8" t="s">
        <v>2500</v>
      </c>
      <c r="B8">
        <v>1</v>
      </c>
      <c r="C8" s="64">
        <v>100</v>
      </c>
      <c r="D8" s="64">
        <v>26</v>
      </c>
      <c r="E8" s="64">
        <v>82</v>
      </c>
      <c r="F8" s="2" t="str">
        <f t="shared" si="1"/>
        <v>0</v>
      </c>
      <c r="G8" s="2" t="str">
        <f t="shared" si="2"/>
        <v>6</v>
      </c>
      <c r="H8" s="2" t="str">
        <f t="shared" si="3"/>
        <v>2</v>
      </c>
      <c r="I8" s="2" t="str">
        <f t="shared" si="4"/>
        <v>100 26</v>
      </c>
      <c r="J8" s="4">
        <f>1/(1+EXP(-Parameters!$B$8-Parameters!$B$9*C8))</f>
        <v>0.66164839876400194</v>
      </c>
      <c r="K8" s="18">
        <f>EXP(Parameters!$B$3+Parameters!$B$5*LN($C8))</f>
        <v>19.308707150494147</v>
      </c>
      <c r="L8" s="18">
        <f>EXP(Parameters!$B$2+Parameters!$B$4*LN($C8))</f>
        <v>24.269603389150522</v>
      </c>
      <c r="M8" s="18">
        <f t="shared" si="5"/>
        <v>21.061611781570956</v>
      </c>
      <c r="N8" s="2" t="str">
        <f t="shared" si="6"/>
        <v>mature</v>
      </c>
      <c r="O8" s="19">
        <f>_xlfn.NORM.DIST(LN($D8), LN(K8), EXP(Parameters!$B$6), 0)</f>
        <v>1.3023576495692493E-7</v>
      </c>
      <c r="P8" s="19">
        <f>_xlfn.NORM.DIST(LN($D8), LN(L8), EXP(Parameters!$B$7), 0)</f>
        <v>3.1270717963103887</v>
      </c>
      <c r="Q8" s="4">
        <f t="shared" si="7"/>
        <v>2.0690220909143195</v>
      </c>
      <c r="R8" s="4">
        <f t="shared" si="8"/>
        <v>0.72707607580370903</v>
      </c>
      <c r="S8" s="2" t="str">
        <f>IF(C8&gt;=Parameters!$B$10,D8-EXP(Parameters!$B$2+Parameters!$B$4*LN($C8)), "")</f>
        <v/>
      </c>
    </row>
    <row r="9" spans="1:19" x14ac:dyDescent="0.35">
      <c r="A9" t="s">
        <v>2500</v>
      </c>
      <c r="B9">
        <v>1</v>
      </c>
      <c r="C9" s="64">
        <v>100</v>
      </c>
      <c r="D9" s="64">
        <v>23</v>
      </c>
      <c r="E9" s="64">
        <v>80</v>
      </c>
      <c r="F9" s="2" t="str">
        <f t="shared" si="1"/>
        <v>0</v>
      </c>
      <c r="G9" s="2" t="str">
        <f t="shared" si="2"/>
        <v>3</v>
      </c>
      <c r="H9" s="2" t="str">
        <f t="shared" si="3"/>
        <v>0</v>
      </c>
      <c r="I9" s="2" t="str">
        <f t="shared" si="4"/>
        <v>100 23</v>
      </c>
      <c r="J9" s="4">
        <f>1/(1+EXP(-Parameters!$B$8-Parameters!$B$9*C9))</f>
        <v>0.66164839876400194</v>
      </c>
      <c r="K9" s="18">
        <f>EXP(Parameters!$B$3+Parameters!$B$5*LN($C9))</f>
        <v>19.308707150494147</v>
      </c>
      <c r="L9" s="18">
        <f>EXP(Parameters!$B$2+Parameters!$B$4*LN($C9))</f>
        <v>24.269603389150522</v>
      </c>
      <c r="M9" s="18">
        <f t="shared" si="5"/>
        <v>21.061611781570956</v>
      </c>
      <c r="N9" s="2" t="str">
        <f t="shared" si="6"/>
        <v>mature</v>
      </c>
      <c r="O9" s="19">
        <f>_xlfn.NORM.DIST(LN($D9), LN(K9), EXP(Parameters!$B$6), 0)</f>
        <v>1.6288621953603855E-2</v>
      </c>
      <c r="P9" s="19">
        <f>_xlfn.NORM.DIST(LN($D9), LN(L9), EXP(Parameters!$B$7), 0)</f>
        <v>4.4875697291713275</v>
      </c>
      <c r="Q9" s="4">
        <f t="shared" si="7"/>
        <v>2.9747046069679444</v>
      </c>
      <c r="R9" s="4">
        <f t="shared" si="8"/>
        <v>1.0901447422923576</v>
      </c>
      <c r="S9" s="2" t="str">
        <f>IF(C9&gt;=Parameters!$B$10,D9-EXP(Parameters!$B$2+Parameters!$B$4*LN($C9)), "")</f>
        <v/>
      </c>
    </row>
    <row r="10" spans="1:19" x14ac:dyDescent="0.35">
      <c r="A10" t="s">
        <v>2500</v>
      </c>
      <c r="B10">
        <v>1</v>
      </c>
      <c r="C10" s="64">
        <v>98</v>
      </c>
      <c r="D10" s="64">
        <v>24</v>
      </c>
      <c r="E10" s="64">
        <v>85</v>
      </c>
      <c r="F10" s="2" t="str">
        <f t="shared" si="1"/>
        <v>8</v>
      </c>
      <c r="G10" s="2" t="str">
        <f t="shared" si="2"/>
        <v>4</v>
      </c>
      <c r="H10" s="2" t="str">
        <f t="shared" si="3"/>
        <v>5</v>
      </c>
      <c r="I10" s="2" t="str">
        <f t="shared" si="4"/>
        <v>98 24</v>
      </c>
      <c r="J10" s="4">
        <f>1/(1+EXP(-Parameters!$B$8-Parameters!$B$9*C10))</f>
        <v>0.61231670875547251</v>
      </c>
      <c r="K10" s="18">
        <f>EXP(Parameters!$B$3+Parameters!$B$5*LN($C10))</f>
        <v>18.800387569154239</v>
      </c>
      <c r="L10" s="18">
        <f>EXP(Parameters!$B$2+Parameters!$B$4*LN($C10))</f>
        <v>23.604411861500896</v>
      </c>
      <c r="M10" s="18">
        <f t="shared" si="5"/>
        <v>20.522345068410143</v>
      </c>
      <c r="N10" s="2" t="str">
        <f t="shared" si="6"/>
        <v>mature</v>
      </c>
      <c r="O10" s="19">
        <f>_xlfn.NORM.DIST(LN($D10), LN(K10), EXP(Parameters!$B$6), 0)</f>
        <v>4.5545255728747821E-5</v>
      </c>
      <c r="P10" s="19">
        <f>_xlfn.NORM.DIST(LN($D10), LN(L10), EXP(Parameters!$B$7), 0)</f>
        <v>7.4581681599640754</v>
      </c>
      <c r="Q10" s="4">
        <f t="shared" si="7"/>
        <v>4.566778638188703</v>
      </c>
      <c r="R10" s="4">
        <f t="shared" si="8"/>
        <v>1.5188080631767709</v>
      </c>
      <c r="S10" s="2" t="str">
        <f>IF(C10&gt;=Parameters!$B$10,D10-EXP(Parameters!$B$2+Parameters!$B$4*LN($C10)), "")</f>
        <v/>
      </c>
    </row>
    <row r="11" spans="1:19" x14ac:dyDescent="0.35">
      <c r="A11" t="s">
        <v>2500</v>
      </c>
      <c r="B11">
        <v>1</v>
      </c>
      <c r="C11" s="64">
        <v>99</v>
      </c>
      <c r="D11" s="64">
        <v>23</v>
      </c>
      <c r="E11" s="64">
        <v>77</v>
      </c>
      <c r="F11" s="2" t="str">
        <f t="shared" si="1"/>
        <v>9</v>
      </c>
      <c r="G11" s="2" t="str">
        <f t="shared" si="2"/>
        <v>3</v>
      </c>
      <c r="H11" s="2" t="str">
        <f t="shared" si="3"/>
        <v>7</v>
      </c>
      <c r="I11" s="2" t="str">
        <f t="shared" si="4"/>
        <v>99 23</v>
      </c>
      <c r="J11" s="4">
        <f>1/(1+EXP(-Parameters!$B$8-Parameters!$B$9*C11))</f>
        <v>0.63734399661284968</v>
      </c>
      <c r="K11" s="18">
        <f>EXP(Parameters!$B$3+Parameters!$B$5*LN($C11))</f>
        <v>19.054135886807494</v>
      </c>
      <c r="L11" s="18">
        <f>EXP(Parameters!$B$2+Parameters!$B$4*LN($C11))</f>
        <v>23.936376676988925</v>
      </c>
      <c r="M11" s="18">
        <f t="shared" si="5"/>
        <v>20.791591843683772</v>
      </c>
      <c r="N11" s="2" t="str">
        <f t="shared" si="6"/>
        <v>mature</v>
      </c>
      <c r="O11" s="19">
        <f>_xlfn.NORM.DIST(LN($D11), LN(K11), EXP(Parameters!$B$6), 0)</f>
        <v>6.1346073285200343E-3</v>
      </c>
      <c r="P11" s="19">
        <f>_xlfn.NORM.DIST(LN($D11), LN(L11), EXP(Parameters!$B$7), 0)</f>
        <v>5.7730744979600415</v>
      </c>
      <c r="Q11" s="4">
        <f t="shared" si="7"/>
        <v>3.6816591254496842</v>
      </c>
      <c r="R11" s="4">
        <f t="shared" si="8"/>
        <v>1.3033634998858072</v>
      </c>
      <c r="S11" s="2" t="str">
        <f>IF(C11&gt;=Parameters!$B$10,D11-EXP(Parameters!$B$2+Parameters!$B$4*LN($C11)), "")</f>
        <v/>
      </c>
    </row>
    <row r="12" spans="1:19" x14ac:dyDescent="0.35">
      <c r="A12" t="s">
        <v>2500</v>
      </c>
      <c r="B12">
        <v>1</v>
      </c>
      <c r="C12" s="64">
        <v>102</v>
      </c>
      <c r="D12" s="64">
        <v>25</v>
      </c>
      <c r="E12" s="64">
        <v>93</v>
      </c>
      <c r="F12" s="2" t="str">
        <f t="shared" si="1"/>
        <v>2</v>
      </c>
      <c r="G12" s="2" t="str">
        <f t="shared" si="2"/>
        <v>5</v>
      </c>
      <c r="H12" s="2" t="str">
        <f t="shared" si="3"/>
        <v>3</v>
      </c>
      <c r="I12" s="2" t="str">
        <f t="shared" si="4"/>
        <v>102 25</v>
      </c>
      <c r="J12" s="4">
        <f>1/(1+EXP(-Parameters!$B$8-Parameters!$B$9*C12))</f>
        <v>0.70769935811813878</v>
      </c>
      <c r="K12" s="18">
        <f>EXP(Parameters!$B$3+Parameters!$B$5*LN($C12))</f>
        <v>19.820296206539236</v>
      </c>
      <c r="L12" s="18">
        <f>EXP(Parameters!$B$2+Parameters!$B$4*LN($C12))</f>
        <v>24.939811053735465</v>
      </c>
      <c r="M12" s="18">
        <f t="shared" si="5"/>
        <v>21.603949060070374</v>
      </c>
      <c r="N12" s="2" t="str">
        <f t="shared" si="6"/>
        <v>mature</v>
      </c>
      <c r="O12" s="19">
        <f>_xlfn.NORM.DIST(LN($D12), LN(K12), EXP(Parameters!$B$6), 0)</f>
        <v>1.4511626487989231E-4</v>
      </c>
      <c r="P12" s="19">
        <f>_xlfn.NORM.DIST(LN($D12), LN(L12), EXP(Parameters!$B$7), 0)</f>
        <v>7.8611152788826519</v>
      </c>
      <c r="Q12" s="4">
        <f t="shared" si="7"/>
        <v>5.5633486545353188</v>
      </c>
      <c r="R12" s="4">
        <f t="shared" si="8"/>
        <v>1.7162002029626542</v>
      </c>
      <c r="S12" s="2" t="str">
        <f>IF(C12&gt;=Parameters!$B$10,D12-EXP(Parameters!$B$2+Parameters!$B$4*LN($C12)), "")</f>
        <v/>
      </c>
    </row>
    <row r="13" spans="1:19" x14ac:dyDescent="0.35">
      <c r="A13" t="s">
        <v>2500</v>
      </c>
      <c r="B13">
        <v>1</v>
      </c>
      <c r="C13" s="64">
        <v>98</v>
      </c>
      <c r="D13" s="64">
        <v>22</v>
      </c>
      <c r="E13" s="64">
        <v>79</v>
      </c>
      <c r="F13" s="2" t="str">
        <f t="shared" si="1"/>
        <v>8</v>
      </c>
      <c r="G13" s="2" t="str">
        <f t="shared" si="2"/>
        <v>2</v>
      </c>
      <c r="H13" s="2" t="str">
        <f t="shared" si="3"/>
        <v>9</v>
      </c>
      <c r="I13" s="2" t="str">
        <f t="shared" si="4"/>
        <v>98 22</v>
      </c>
      <c r="J13" s="4">
        <f>1/(1+EXP(-Parameters!$B$8-Parameters!$B$9*C13))</f>
        <v>0.61231670875547251</v>
      </c>
      <c r="K13" s="18">
        <f>EXP(Parameters!$B$3+Parameters!$B$5*LN($C13))</f>
        <v>18.800387569154239</v>
      </c>
      <c r="L13" s="18">
        <f>EXP(Parameters!$B$2+Parameters!$B$4*LN($C13))</f>
        <v>23.604411861500896</v>
      </c>
      <c r="M13" s="18">
        <f t="shared" si="5"/>
        <v>20.522345068410143</v>
      </c>
      <c r="N13" s="2" t="str">
        <f t="shared" si="6"/>
        <v>mature</v>
      </c>
      <c r="O13" s="19">
        <f>_xlfn.NORM.DIST(LN($D13), LN(K13), EXP(Parameters!$B$6), 0)</f>
        <v>5.3859454470206562E-2</v>
      </c>
      <c r="P13" s="19">
        <f>_xlfn.NORM.DIST(LN($D13), LN(L13), EXP(Parameters!$B$7), 0)</f>
        <v>3.0009427596168745</v>
      </c>
      <c r="Q13" s="4">
        <f t="shared" si="7"/>
        <v>1.8584078043058141</v>
      </c>
      <c r="R13" s="4">
        <f t="shared" si="8"/>
        <v>0.61972010194103777</v>
      </c>
      <c r="S13" s="2" t="str">
        <f>IF(C13&gt;=Parameters!$B$10,D13-EXP(Parameters!$B$2+Parameters!$B$4*LN($C13)), "")</f>
        <v/>
      </c>
    </row>
    <row r="14" spans="1:19" x14ac:dyDescent="0.35">
      <c r="A14" t="s">
        <v>2500</v>
      </c>
      <c r="B14">
        <v>1</v>
      </c>
      <c r="C14" s="64">
        <v>93</v>
      </c>
      <c r="D14" s="64">
        <v>22</v>
      </c>
      <c r="E14" s="64">
        <v>89</v>
      </c>
      <c r="F14" s="2" t="str">
        <f t="shared" si="1"/>
        <v>3</v>
      </c>
      <c r="G14" s="2" t="str">
        <f t="shared" si="2"/>
        <v>2</v>
      </c>
      <c r="H14" s="2" t="str">
        <f t="shared" si="3"/>
        <v>9</v>
      </c>
      <c r="I14" s="2" t="str">
        <f t="shared" si="4"/>
        <v>93 22</v>
      </c>
      <c r="J14" s="4">
        <f>1/(1+EXP(-Parameters!$B$8-Parameters!$B$9*C14))</f>
        <v>0.48078232167255014</v>
      </c>
      <c r="K14" s="18">
        <f>EXP(Parameters!$B$3+Parameters!$B$5*LN($C14))</f>
        <v>17.544193053986497</v>
      </c>
      <c r="L14" s="18">
        <f>EXP(Parameters!$B$2+Parameters!$B$4*LN($C14))</f>
        <v>21.963801876390391</v>
      </c>
      <c r="M14" s="18">
        <f t="shared" si="5"/>
        <v>19.187909643847966</v>
      </c>
      <c r="N14" s="2" t="str">
        <f t="shared" si="6"/>
        <v>mature</v>
      </c>
      <c r="O14" s="19">
        <f>_xlfn.NORM.DIST(LN($D14), LN(K14), EXP(Parameters!$B$6), 0)</f>
        <v>2.4987525178589334E-4</v>
      </c>
      <c r="P14" s="19">
        <f>_xlfn.NORM.DIST(LN($D14), LN(L14), EXP(Parameters!$B$7), 0)</f>
        <v>7.8658564274460439</v>
      </c>
      <c r="Q14" s="4">
        <f t="shared" si="7"/>
        <v>3.781894454778564</v>
      </c>
      <c r="R14" s="4">
        <f t="shared" si="8"/>
        <v>1.3302250625963392</v>
      </c>
      <c r="S14" s="2" t="str">
        <f>IF(C14&gt;=Parameters!$B$10,D14-EXP(Parameters!$B$2+Parameters!$B$4*LN($C14)), "")</f>
        <v/>
      </c>
    </row>
    <row r="15" spans="1:19" x14ac:dyDescent="0.35">
      <c r="A15" t="s">
        <v>2500</v>
      </c>
      <c r="B15">
        <v>1</v>
      </c>
      <c r="C15" s="64">
        <v>107</v>
      </c>
      <c r="D15" s="64">
        <v>27</v>
      </c>
      <c r="E15" s="64">
        <v>87</v>
      </c>
      <c r="F15" s="2" t="str">
        <f t="shared" si="1"/>
        <v>7</v>
      </c>
      <c r="G15" s="2" t="str">
        <f t="shared" si="2"/>
        <v>7</v>
      </c>
      <c r="H15" s="2" t="str">
        <f t="shared" si="3"/>
        <v>7</v>
      </c>
      <c r="I15" s="2" t="str">
        <f t="shared" si="4"/>
        <v>107 27</v>
      </c>
      <c r="J15" s="4">
        <f>1/(1+EXP(-Parameters!$B$8-Parameters!$B$9*C15))</f>
        <v>0.8050570197393081</v>
      </c>
      <c r="K15" s="18">
        <f>EXP(Parameters!$B$3+Parameters!$B$5*LN($C15))</f>
        <v>21.113289479843672</v>
      </c>
      <c r="L15" s="18">
        <f>EXP(Parameters!$B$2+Parameters!$B$4*LN($C15))</f>
        <v>26.636875989263057</v>
      </c>
      <c r="M15" s="18">
        <f t="shared" si="5"/>
        <v>22.972945709967171</v>
      </c>
      <c r="N15" s="2" t="str">
        <f t="shared" si="6"/>
        <v>mature</v>
      </c>
      <c r="O15" s="19">
        <f>_xlfn.NORM.DIST(LN($D15), LN(K15), EXP(Parameters!$B$6), 0)</f>
        <v>3.8250223540745222E-5</v>
      </c>
      <c r="P15" s="19">
        <f>_xlfn.NORM.DIST(LN($D15), LN(L15), EXP(Parameters!$B$7), 0)</f>
        <v>7.5941991422697406</v>
      </c>
      <c r="Q15" s="4">
        <f t="shared" si="7"/>
        <v>6.1137707853950598</v>
      </c>
      <c r="R15" s="4">
        <f t="shared" si="8"/>
        <v>1.8105437326440288</v>
      </c>
      <c r="S15" s="2" t="str">
        <f>IF(C15&gt;=Parameters!$B$10,D15-EXP(Parameters!$B$2+Parameters!$B$4*LN($C15)), "")</f>
        <v/>
      </c>
    </row>
    <row r="16" spans="1:19" x14ac:dyDescent="0.35">
      <c r="A16" t="s">
        <v>2500</v>
      </c>
      <c r="B16">
        <v>1</v>
      </c>
      <c r="C16" s="64">
        <v>106</v>
      </c>
      <c r="D16" s="64">
        <v>27</v>
      </c>
      <c r="E16" s="64">
        <v>85</v>
      </c>
      <c r="F16" s="2" t="str">
        <f t="shared" si="1"/>
        <v>6</v>
      </c>
      <c r="G16" s="2" t="str">
        <f t="shared" si="2"/>
        <v>7</v>
      </c>
      <c r="H16" s="2" t="str">
        <f t="shared" si="3"/>
        <v>5</v>
      </c>
      <c r="I16" s="2" t="str">
        <f t="shared" si="4"/>
        <v>106 27</v>
      </c>
      <c r="J16" s="4">
        <f>1/(1+EXP(-Parameters!$B$8-Parameters!$B$9*C16))</f>
        <v>0.78774935536896651</v>
      </c>
      <c r="K16" s="18">
        <f>EXP(Parameters!$B$3+Parameters!$B$5*LN($C16))</f>
        <v>20.85310935609834</v>
      </c>
      <c r="L16" s="18">
        <f>EXP(Parameters!$B$2+Parameters!$B$4*LN($C16))</f>
        <v>26.295030138779993</v>
      </c>
      <c r="M16" s="18">
        <f t="shared" si="5"/>
        <v>22.697663777490892</v>
      </c>
      <c r="N16" s="2" t="str">
        <f t="shared" si="6"/>
        <v>mature</v>
      </c>
      <c r="O16" s="19">
        <f>_xlfn.NORM.DIST(LN($D16), LN(K16), EXP(Parameters!$B$6), 0)</f>
        <v>1.0775545409776915E-5</v>
      </c>
      <c r="P16" s="19">
        <f>_xlfn.NORM.DIST(LN($D16), LN(L16), EXP(Parameters!$B$7), 0)</f>
        <v>6.8679016109655242</v>
      </c>
      <c r="Q16" s="4">
        <f t="shared" si="7"/>
        <v>5.410187353892038</v>
      </c>
      <c r="R16" s="4">
        <f t="shared" si="8"/>
        <v>1.6882837232923982</v>
      </c>
      <c r="S16" s="2" t="str">
        <f>IF(C16&gt;=Parameters!$B$10,D16-EXP(Parameters!$B$2+Parameters!$B$4*LN($C16)), "")</f>
        <v/>
      </c>
    </row>
    <row r="17" spans="1:19" x14ac:dyDescent="0.35">
      <c r="A17" t="s">
        <v>2500</v>
      </c>
      <c r="B17">
        <v>1</v>
      </c>
      <c r="C17" s="64">
        <v>105</v>
      </c>
      <c r="D17" s="64">
        <v>24</v>
      </c>
      <c r="E17" s="64">
        <v>88</v>
      </c>
      <c r="F17" s="2" t="str">
        <f t="shared" si="1"/>
        <v>5</v>
      </c>
      <c r="G17" s="2" t="str">
        <f t="shared" si="2"/>
        <v>4</v>
      </c>
      <c r="H17" s="2" t="str">
        <f t="shared" si="3"/>
        <v>8</v>
      </c>
      <c r="I17" s="2" t="str">
        <f t="shared" si="4"/>
        <v>105 24</v>
      </c>
      <c r="J17" s="4">
        <f>1/(1+EXP(-Parameters!$B$8-Parameters!$B$9*C17))</f>
        <v>0.76934531660241856</v>
      </c>
      <c r="K17" s="18">
        <f>EXP(Parameters!$B$3+Parameters!$B$5*LN($C17))</f>
        <v>20.593714849654653</v>
      </c>
      <c r="L17" s="18">
        <f>EXP(Parameters!$B$2+Parameters!$B$4*LN($C17))</f>
        <v>25.954393485790241</v>
      </c>
      <c r="M17" s="18">
        <f t="shared" si="5"/>
        <v>22.42311808998673</v>
      </c>
      <c r="N17" s="2" t="str">
        <f t="shared" si="6"/>
        <v>mature</v>
      </c>
      <c r="O17" s="19">
        <f>_xlfn.NORM.DIST(LN($D17), LN(K17), EXP(Parameters!$B$6), 0)</f>
        <v>6.967943328662865E-2</v>
      </c>
      <c r="P17" s="19">
        <f>_xlfn.NORM.DIST(LN($D17), LN(L17), EXP(Parameters!$B$7), 0)</f>
        <v>2.3881019970686941</v>
      </c>
      <c r="Q17" s="4">
        <f t="shared" si="7"/>
        <v>1.8533469746377327</v>
      </c>
      <c r="R17" s="4">
        <f t="shared" si="8"/>
        <v>0.61699317998333636</v>
      </c>
      <c r="S17" s="2" t="str">
        <f>IF(C17&gt;=Parameters!$B$10,D17-EXP(Parameters!$B$2+Parameters!$B$4*LN($C17)), "")</f>
        <v/>
      </c>
    </row>
    <row r="18" spans="1:19" x14ac:dyDescent="0.35">
      <c r="A18" t="s">
        <v>2500</v>
      </c>
      <c r="B18">
        <v>1</v>
      </c>
      <c r="C18" s="64">
        <v>109</v>
      </c>
      <c r="D18" s="64">
        <v>27</v>
      </c>
      <c r="E18" s="64">
        <v>90</v>
      </c>
      <c r="F18" s="2" t="str">
        <f t="shared" si="1"/>
        <v>9</v>
      </c>
      <c r="G18" s="2" t="str">
        <f t="shared" si="2"/>
        <v>7</v>
      </c>
      <c r="H18" s="2" t="str">
        <f t="shared" si="3"/>
        <v>0</v>
      </c>
      <c r="I18" s="2" t="str">
        <f t="shared" si="4"/>
        <v>109 27</v>
      </c>
      <c r="J18" s="4">
        <f>1/(1+EXP(-Parameters!$B$8-Parameters!$B$9*C18))</f>
        <v>0.83641522323347828</v>
      </c>
      <c r="K18" s="18">
        <f>EXP(Parameters!$B$3+Parameters!$B$5*LN($C18))</f>
        <v>21.635986671827396</v>
      </c>
      <c r="L18" s="18">
        <f>EXP(Parameters!$B$2+Parameters!$B$4*LN($C18))</f>
        <v>27.324167114074939</v>
      </c>
      <c r="M18" s="18">
        <f t="shared" si="5"/>
        <v>23.525698651551952</v>
      </c>
      <c r="N18" s="2" t="str">
        <f t="shared" si="6"/>
        <v>mature</v>
      </c>
      <c r="O18" s="19">
        <f>_xlfn.NORM.DIST(LN($D18), LN(K18), EXP(Parameters!$B$6), 0)</f>
        <v>3.8766406445090985E-4</v>
      </c>
      <c r="P18" s="19">
        <f>_xlfn.NORM.DIST(LN($D18), LN(L18), EXP(Parameters!$B$7), 0)</f>
        <v>7.6548818570359645</v>
      </c>
      <c r="Q18" s="4">
        <f t="shared" si="7"/>
        <v>6.4027231332180827</v>
      </c>
      <c r="R18" s="4">
        <f t="shared" si="8"/>
        <v>1.8567233894359354</v>
      </c>
      <c r="S18" s="2" t="str">
        <f>IF(C18&gt;=Parameters!$B$10,D18-EXP(Parameters!$B$2+Parameters!$B$4*LN($C18)), "")</f>
        <v/>
      </c>
    </row>
    <row r="19" spans="1:19" x14ac:dyDescent="0.35">
      <c r="A19" t="s">
        <v>2500</v>
      </c>
      <c r="B19">
        <v>1</v>
      </c>
      <c r="C19" s="64">
        <v>102</v>
      </c>
      <c r="D19" s="64">
        <v>24</v>
      </c>
      <c r="E19" s="64">
        <v>89</v>
      </c>
      <c r="F19" s="2" t="str">
        <f t="shared" si="1"/>
        <v>2</v>
      </c>
      <c r="G19" s="2" t="str">
        <f t="shared" si="2"/>
        <v>4</v>
      </c>
      <c r="H19" s="2" t="str">
        <f t="shared" si="3"/>
        <v>9</v>
      </c>
      <c r="I19" s="2" t="str">
        <f t="shared" si="4"/>
        <v>102 24</v>
      </c>
      <c r="J19" s="4">
        <f>1/(1+EXP(-Parameters!$B$8-Parameters!$B$9*C19))</f>
        <v>0.70769935811813878</v>
      </c>
      <c r="K19" s="18">
        <f>EXP(Parameters!$B$3+Parameters!$B$5*LN($C19))</f>
        <v>19.820296206539236</v>
      </c>
      <c r="L19" s="18">
        <f>EXP(Parameters!$B$2+Parameters!$B$4*LN($C19))</f>
        <v>24.939811053735465</v>
      </c>
      <c r="M19" s="18">
        <f t="shared" si="5"/>
        <v>21.603949060070374</v>
      </c>
      <c r="N19" s="2" t="str">
        <f t="shared" si="6"/>
        <v>mature</v>
      </c>
      <c r="O19" s="19">
        <f>_xlfn.NORM.DIST(LN($D19), LN(K19), EXP(Parameters!$B$6), 0)</f>
        <v>4.8195378123702254E-3</v>
      </c>
      <c r="P19" s="19">
        <f>_xlfn.NORM.DIST(LN($D19), LN(L19), EXP(Parameters!$B$7), 0)</f>
        <v>5.9059804204273281</v>
      </c>
      <c r="Q19" s="4">
        <f t="shared" si="7"/>
        <v>4.1810673065908457</v>
      </c>
      <c r="R19" s="4">
        <f t="shared" si="8"/>
        <v>1.4305665504488345</v>
      </c>
      <c r="S19" s="2" t="str">
        <f>IF(C19&gt;=Parameters!$B$10,D19-EXP(Parameters!$B$2+Parameters!$B$4*LN($C19)), "")</f>
        <v/>
      </c>
    </row>
    <row r="20" spans="1:19" x14ac:dyDescent="0.35">
      <c r="A20" t="s">
        <v>2500</v>
      </c>
      <c r="B20">
        <v>1</v>
      </c>
      <c r="C20" s="64">
        <v>124</v>
      </c>
      <c r="D20" s="64">
        <v>32</v>
      </c>
      <c r="E20" s="64">
        <v>91</v>
      </c>
      <c r="F20" s="2" t="str">
        <f t="shared" si="1"/>
        <v>4</v>
      </c>
      <c r="G20" s="2" t="str">
        <f t="shared" si="2"/>
        <v>2</v>
      </c>
      <c r="H20" s="2" t="str">
        <f t="shared" si="3"/>
        <v>1</v>
      </c>
      <c r="I20" s="2" t="str">
        <f t="shared" si="4"/>
        <v>124 32</v>
      </c>
      <c r="J20" s="4">
        <f>1/(1+EXP(-Parameters!$B$8-Parameters!$B$9*C20))</f>
        <v>0.96208304139679479</v>
      </c>
      <c r="K20" s="18">
        <f>EXP(Parameters!$B$3+Parameters!$B$5*LN($C20))</f>
        <v>25.651990554394686</v>
      </c>
      <c r="L20" s="18">
        <f>EXP(Parameters!$B$2+Parameters!$B$4*LN($C20))</f>
        <v>32.626798102515636</v>
      </c>
      <c r="M20" s="18">
        <f t="shared" si="5"/>
        <v>27.76088600038949</v>
      </c>
      <c r="N20" s="2" t="str">
        <f t="shared" si="6"/>
        <v>mature</v>
      </c>
      <c r="O20" s="19">
        <f>_xlfn.NORM.DIST(LN($D20), LN(K20), EXP(Parameters!$B$6), 0)</f>
        <v>4.0053244774851323E-4</v>
      </c>
      <c r="P20" s="19">
        <f>_xlfn.NORM.DIST(LN($D20), LN(L20), EXP(Parameters!$B$7), 0)</f>
        <v>7.3143716145844859</v>
      </c>
      <c r="Q20" s="4">
        <f t="shared" si="7"/>
        <v>7.0370480758380678</v>
      </c>
      <c r="R20" s="4">
        <f t="shared" si="8"/>
        <v>1.9511887748266521</v>
      </c>
      <c r="S20" s="2">
        <f>IF(C20&gt;=Parameters!$B$10,D20-EXP(Parameters!$B$2+Parameters!$B$4*LN($C20)), "")</f>
        <v>-0.62679810251563595</v>
      </c>
    </row>
    <row r="21" spans="1:19" x14ac:dyDescent="0.35">
      <c r="A21" t="s">
        <v>2500</v>
      </c>
      <c r="B21">
        <v>1</v>
      </c>
      <c r="C21" s="64">
        <v>104</v>
      </c>
      <c r="D21" s="64">
        <v>25</v>
      </c>
      <c r="E21" s="64">
        <v>90</v>
      </c>
      <c r="F21" s="2" t="str">
        <f t="shared" si="1"/>
        <v>4</v>
      </c>
      <c r="G21" s="2" t="str">
        <f t="shared" si="2"/>
        <v>5</v>
      </c>
      <c r="H21" s="2" t="str">
        <f t="shared" si="3"/>
        <v>0</v>
      </c>
      <c r="I21" s="2" t="str">
        <f t="shared" si="4"/>
        <v>104 25</v>
      </c>
      <c r="J21" s="4">
        <f>1/(1+EXP(-Parameters!$B$8-Parameters!$B$9*C21))</f>
        <v>0.74985222302072962</v>
      </c>
      <c r="K21" s="18">
        <f>EXP(Parameters!$B$3+Parameters!$B$5*LN($C21))</f>
        <v>20.335111036615832</v>
      </c>
      <c r="L21" s="18">
        <f>EXP(Parameters!$B$2+Parameters!$B$4*LN($C21))</f>
        <v>25.614973208246262</v>
      </c>
      <c r="M21" s="18">
        <f t="shared" si="5"/>
        <v>22.14931366219318</v>
      </c>
      <c r="N21" s="2" t="str">
        <f t="shared" si="6"/>
        <v>mature</v>
      </c>
      <c r="O21" s="19">
        <f>_xlfn.NORM.DIST(LN($D21), LN(K21), EXP(Parameters!$B$6), 0)</f>
        <v>1.4176576230791203E-3</v>
      </c>
      <c r="P21" s="19">
        <f>_xlfn.NORM.DIST(LN($D21), LN(L21), EXP(Parameters!$B$7), 0)</f>
        <v>7.015690929471404</v>
      </c>
      <c r="Q21" s="4">
        <f t="shared" si="7"/>
        <v>5.2610860633934324</v>
      </c>
      <c r="R21" s="4">
        <f t="shared" si="8"/>
        <v>1.6603374813667078</v>
      </c>
      <c r="S21" s="2" t="str">
        <f>IF(C21&gt;=Parameters!$B$10,D21-EXP(Parameters!$B$2+Parameters!$B$4*LN($C21)), "")</f>
        <v/>
      </c>
    </row>
    <row r="22" spans="1:19" x14ac:dyDescent="0.35">
      <c r="A22" t="s">
        <v>2500</v>
      </c>
      <c r="B22">
        <v>1</v>
      </c>
      <c r="C22" s="64">
        <v>107</v>
      </c>
      <c r="D22" s="64">
        <v>25</v>
      </c>
      <c r="E22" s="64">
        <v>84</v>
      </c>
      <c r="F22" s="2" t="str">
        <f t="shared" si="1"/>
        <v>7</v>
      </c>
      <c r="G22" s="2" t="str">
        <f t="shared" si="2"/>
        <v>5</v>
      </c>
      <c r="H22" s="2" t="str">
        <f t="shared" si="3"/>
        <v>4</v>
      </c>
      <c r="I22" s="2" t="str">
        <f t="shared" si="4"/>
        <v>107 25</v>
      </c>
      <c r="J22" s="4">
        <f>1/(1+EXP(-Parameters!$B$8-Parameters!$B$9*C22))</f>
        <v>0.8050570197393081</v>
      </c>
      <c r="K22" s="18">
        <f>EXP(Parameters!$B$3+Parameters!$B$5*LN($C22))</f>
        <v>21.113289479843672</v>
      </c>
      <c r="L22" s="18">
        <f>EXP(Parameters!$B$2+Parameters!$B$4*LN($C22))</f>
        <v>26.636875989263057</v>
      </c>
      <c r="M22" s="18">
        <f t="shared" si="5"/>
        <v>22.972945709967171</v>
      </c>
      <c r="N22" s="2" t="str">
        <f t="shared" si="6"/>
        <v>mature</v>
      </c>
      <c r="O22" s="19">
        <f>_xlfn.NORM.DIST(LN($D22), LN(K22), EXP(Parameters!$B$6), 0)</f>
        <v>2.4682726508622403E-2</v>
      </c>
      <c r="P22" s="19">
        <f>_xlfn.NORM.DIST(LN($D22), LN(L22), EXP(Parameters!$B$7), 0)</f>
        <v>3.5981416635510999</v>
      </c>
      <c r="Q22" s="4">
        <f t="shared" si="7"/>
        <v>2.9015209285248349</v>
      </c>
      <c r="R22" s="4">
        <f t="shared" si="8"/>
        <v>1.065235057624351</v>
      </c>
      <c r="S22" s="2" t="str">
        <f>IF(C22&gt;=Parameters!$B$10,D22-EXP(Parameters!$B$2+Parameters!$B$4*LN($C22)), "")</f>
        <v/>
      </c>
    </row>
    <row r="23" spans="1:19" x14ac:dyDescent="0.35">
      <c r="A23" t="s">
        <v>2500</v>
      </c>
      <c r="B23">
        <v>1</v>
      </c>
      <c r="C23" s="64">
        <v>97</v>
      </c>
      <c r="D23" s="64">
        <v>24</v>
      </c>
      <c r="E23" s="64">
        <v>92</v>
      </c>
      <c r="F23" s="2" t="str">
        <f t="shared" si="1"/>
        <v>7</v>
      </c>
      <c r="G23" s="2" t="str">
        <f t="shared" si="2"/>
        <v>4</v>
      </c>
      <c r="H23" s="2" t="str">
        <f t="shared" si="3"/>
        <v>2</v>
      </c>
      <c r="I23" s="2" t="str">
        <f t="shared" si="4"/>
        <v>97 24</v>
      </c>
      <c r="J23" s="4">
        <f>1/(1+EXP(-Parameters!$B$8-Parameters!$B$9*C23))</f>
        <v>0.5866823242240583</v>
      </c>
      <c r="K23" s="18">
        <f>EXP(Parameters!$B$3+Parameters!$B$5*LN($C23))</f>
        <v>18.54746789404059</v>
      </c>
      <c r="L23" s="18">
        <f>EXP(Parameters!$B$2+Parameters!$B$4*LN($C23))</f>
        <v>23.273716967534682</v>
      </c>
      <c r="M23" s="18">
        <f t="shared" si="5"/>
        <v>20.253877097580474</v>
      </c>
      <c r="N23" s="2" t="str">
        <f t="shared" si="6"/>
        <v>mature</v>
      </c>
      <c r="O23" s="19">
        <f>_xlfn.NORM.DIST(LN($D23), LN(K23), EXP(Parameters!$B$6), 0)</f>
        <v>1.148910559384151E-5</v>
      </c>
      <c r="P23" s="19">
        <f>_xlfn.NORM.DIST(LN($D23), LN(L23), EXP(Parameters!$B$7), 0)</f>
        <v>6.5490518352551375</v>
      </c>
      <c r="Q23" s="4">
        <f t="shared" si="7"/>
        <v>3.8422177008217395</v>
      </c>
      <c r="R23" s="4">
        <f t="shared" si="8"/>
        <v>1.3460497261511897</v>
      </c>
      <c r="S23" s="2" t="str">
        <f>IF(C23&gt;=Parameters!$B$10,D23-EXP(Parameters!$B$2+Parameters!$B$4*LN($C23)), "")</f>
        <v/>
      </c>
    </row>
    <row r="24" spans="1:19" x14ac:dyDescent="0.35">
      <c r="A24" t="s">
        <v>2500</v>
      </c>
      <c r="B24">
        <v>1</v>
      </c>
      <c r="C24" s="64">
        <v>115</v>
      </c>
      <c r="D24" s="64">
        <v>30</v>
      </c>
      <c r="E24" s="64">
        <v>85</v>
      </c>
      <c r="F24" s="2" t="str">
        <f t="shared" si="1"/>
        <v>5</v>
      </c>
      <c r="G24" s="2" t="str">
        <f t="shared" si="2"/>
        <v>0</v>
      </c>
      <c r="H24" s="2" t="str">
        <f t="shared" si="3"/>
        <v>5</v>
      </c>
      <c r="I24" s="2" t="str">
        <f t="shared" si="4"/>
        <v>115 30</v>
      </c>
      <c r="J24" s="4">
        <f>1/(1+EXP(-Parameters!$B$8-Parameters!$B$9*C24))</f>
        <v>0.90657859216536885</v>
      </c>
      <c r="K24" s="18">
        <f>EXP(Parameters!$B$3+Parameters!$B$5*LN($C24))</f>
        <v>23.222429007197608</v>
      </c>
      <c r="L24" s="18">
        <f>EXP(Parameters!$B$2+Parameters!$B$4*LN($C24))</f>
        <v>29.41434738550959</v>
      </c>
      <c r="M24" s="18">
        <f t="shared" si="5"/>
        <v>25.201129892198306</v>
      </c>
      <c r="N24" s="2" t="str">
        <f t="shared" si="6"/>
        <v>mature</v>
      </c>
      <c r="O24" s="19">
        <f>_xlfn.NORM.DIST(LN($D24), LN(K24), EXP(Parameters!$B$6), 0)</f>
        <v>1.3630468118831704E-5</v>
      </c>
      <c r="P24" s="19">
        <f>_xlfn.NORM.DIST(LN($D24), LN(L24), EXP(Parameters!$B$7), 0)</f>
        <v>7.2967606606326898</v>
      </c>
      <c r="Q24" s="4">
        <f t="shared" si="7"/>
        <v>6.6150882804615518</v>
      </c>
      <c r="R24" s="4">
        <f t="shared" si="8"/>
        <v>1.8893531429747019</v>
      </c>
      <c r="S24" s="2">
        <f>IF(C24&gt;=Parameters!$B$10,D24-EXP(Parameters!$B$2+Parameters!$B$4*LN($C24)), "")</f>
        <v>0.58565261449041017</v>
      </c>
    </row>
    <row r="25" spans="1:19" x14ac:dyDescent="0.35">
      <c r="A25" t="s">
        <v>2500</v>
      </c>
      <c r="B25">
        <v>1</v>
      </c>
      <c r="C25" s="64">
        <v>116</v>
      </c>
      <c r="D25" s="64">
        <v>31</v>
      </c>
      <c r="E25" s="64">
        <v>94</v>
      </c>
      <c r="F25" s="2" t="str">
        <f t="shared" si="1"/>
        <v>6</v>
      </c>
      <c r="G25" s="2" t="str">
        <f t="shared" si="2"/>
        <v>1</v>
      </c>
      <c r="H25" s="2" t="str">
        <f t="shared" si="3"/>
        <v>4</v>
      </c>
      <c r="I25" s="2" t="str">
        <f t="shared" si="4"/>
        <v>116 31</v>
      </c>
      <c r="J25" s="4">
        <f>1/(1+EXP(-Parameters!$B$8-Parameters!$B$9*C25))</f>
        <v>0.91523910845155709</v>
      </c>
      <c r="K25" s="18">
        <f>EXP(Parameters!$B$3+Parameters!$B$5*LN($C25))</f>
        <v>23.489463803846061</v>
      </c>
      <c r="L25" s="18">
        <f>EXP(Parameters!$B$2+Parameters!$B$4*LN($C25))</f>
        <v>29.766770180323583</v>
      </c>
      <c r="M25" s="18">
        <f t="shared" si="5"/>
        <v>25.482825016561367</v>
      </c>
      <c r="N25" s="2" t="str">
        <f t="shared" si="6"/>
        <v>mature</v>
      </c>
      <c r="O25" s="19">
        <f>_xlfn.NORM.DIST(LN($D25), LN(K25), EXP(Parameters!$B$6), 0)</f>
        <v>1.3549552920353545E-6</v>
      </c>
      <c r="P25" s="19">
        <f>_xlfn.NORM.DIST(LN($D25), LN(L25), EXP(Parameters!$B$7), 0)</f>
        <v>5.7110685809346631</v>
      </c>
      <c r="Q25" s="4">
        <f t="shared" si="7"/>
        <v>5.2269934311675588</v>
      </c>
      <c r="R25" s="4">
        <f t="shared" si="8"/>
        <v>1.6538362430182214</v>
      </c>
      <c r="S25" s="2">
        <f>IF(C25&gt;=Parameters!$B$10,D25-EXP(Parameters!$B$2+Parameters!$B$4*LN($C25)), "")</f>
        <v>1.2332298196764171</v>
      </c>
    </row>
    <row r="26" spans="1:19" x14ac:dyDescent="0.35">
      <c r="A26" t="s">
        <v>2500</v>
      </c>
      <c r="B26">
        <v>1</v>
      </c>
      <c r="C26" s="64">
        <v>115</v>
      </c>
      <c r="D26" s="64">
        <v>29</v>
      </c>
      <c r="E26" s="64">
        <v>89</v>
      </c>
      <c r="F26" s="2" t="str">
        <f t="shared" si="1"/>
        <v>5</v>
      </c>
      <c r="G26" s="2" t="str">
        <f t="shared" si="2"/>
        <v>9</v>
      </c>
      <c r="H26" s="2" t="str">
        <f t="shared" si="3"/>
        <v>9</v>
      </c>
      <c r="I26" s="2" t="str">
        <f t="shared" si="4"/>
        <v>115 29</v>
      </c>
      <c r="J26" s="4">
        <f>1/(1+EXP(-Parameters!$B$8-Parameters!$B$9*C26))</f>
        <v>0.90657859216536885</v>
      </c>
      <c r="K26" s="18">
        <f>EXP(Parameters!$B$3+Parameters!$B$5*LN($C26))</f>
        <v>23.222429007197608</v>
      </c>
      <c r="L26" s="18">
        <f>EXP(Parameters!$B$2+Parameters!$B$4*LN($C26))</f>
        <v>29.41434738550959</v>
      </c>
      <c r="M26" s="18">
        <f t="shared" si="5"/>
        <v>25.201129892198306</v>
      </c>
      <c r="N26" s="2" t="str">
        <f t="shared" si="6"/>
        <v>mature</v>
      </c>
      <c r="O26" s="19">
        <f>_xlfn.NORM.DIST(LN($D26), LN(K26), EXP(Parameters!$B$6), 0)</f>
        <v>3.6407636278085897E-4</v>
      </c>
      <c r="P26" s="19">
        <f>_xlfn.NORM.DIST(LN($D26), LN(L26), EXP(Parameters!$B$7), 0)</f>
        <v>7.5677595702251121</v>
      </c>
      <c r="Q26" s="4">
        <f t="shared" si="7"/>
        <v>6.8608028295470493</v>
      </c>
      <c r="R26" s="4">
        <f t="shared" si="8"/>
        <v>1.9258244654364709</v>
      </c>
      <c r="S26" s="2">
        <f>IF(C26&gt;=Parameters!$B$10,D26-EXP(Parameters!$B$2+Parameters!$B$4*LN($C26)), "")</f>
        <v>-0.41434738550958983</v>
      </c>
    </row>
    <row r="27" spans="1:19" x14ac:dyDescent="0.35">
      <c r="A27" t="s">
        <v>2500</v>
      </c>
      <c r="B27">
        <v>1</v>
      </c>
      <c r="C27" s="64">
        <v>88</v>
      </c>
      <c r="D27" s="64">
        <v>19</v>
      </c>
      <c r="E27" s="64">
        <v>81</v>
      </c>
      <c r="F27" s="2" t="str">
        <f t="shared" si="1"/>
        <v>8</v>
      </c>
      <c r="G27" s="2" t="str">
        <f t="shared" si="2"/>
        <v>9</v>
      </c>
      <c r="H27" s="2" t="str">
        <f t="shared" si="3"/>
        <v>1</v>
      </c>
      <c r="I27" s="2" t="str">
        <f t="shared" si="4"/>
        <v>88 19</v>
      </c>
      <c r="J27" s="4">
        <f>1/(1+EXP(-Parameters!$B$8-Parameters!$B$9*C27))</f>
        <v>0.35185891746891074</v>
      </c>
      <c r="K27" s="18">
        <f>EXP(Parameters!$B$3+Parameters!$B$5*LN($C27))</f>
        <v>16.309470674956241</v>
      </c>
      <c r="L27" s="18">
        <f>EXP(Parameters!$B$2+Parameters!$B$4*LN($C27))</f>
        <v>20.356002919798396</v>
      </c>
      <c r="M27" s="18">
        <f t="shared" si="5"/>
        <v>17.873694137780014</v>
      </c>
      <c r="N27" s="2" t="str">
        <f t="shared" si="6"/>
        <v>mature</v>
      </c>
      <c r="O27" s="19">
        <f>_xlfn.NORM.DIST(LN($D27), LN(K27), EXP(Parameters!$B$6), 0)</f>
        <v>7.1316642723976989E-2</v>
      </c>
      <c r="P27" s="19">
        <f>_xlfn.NORM.DIST(LN($D27), LN(L27), EXP(Parameters!$B$7), 0)</f>
        <v>3.1216250604297548</v>
      </c>
      <c r="Q27" s="4">
        <f t="shared" si="7"/>
        <v>1.144594860524238</v>
      </c>
      <c r="R27" s="4">
        <f t="shared" si="8"/>
        <v>0.13505074078903759</v>
      </c>
      <c r="S27" s="2" t="str">
        <f>IF(C27&gt;=Parameters!$B$10,D27-EXP(Parameters!$B$2+Parameters!$B$4*LN($C27)), "")</f>
        <v/>
      </c>
    </row>
    <row r="28" spans="1:19" x14ac:dyDescent="0.35">
      <c r="A28" t="s">
        <v>2500</v>
      </c>
      <c r="B28">
        <v>1</v>
      </c>
      <c r="C28" s="64">
        <v>118</v>
      </c>
      <c r="D28" s="64">
        <v>29</v>
      </c>
      <c r="E28" s="64">
        <v>92</v>
      </c>
      <c r="F28" s="2" t="str">
        <f t="shared" si="1"/>
        <v>8</v>
      </c>
      <c r="G28" s="2" t="str">
        <f t="shared" si="2"/>
        <v>9</v>
      </c>
      <c r="H28" s="2" t="str">
        <f t="shared" si="3"/>
        <v>2</v>
      </c>
      <c r="I28" s="2" t="str">
        <f t="shared" si="4"/>
        <v>118 29</v>
      </c>
      <c r="J28" s="4">
        <f>1/(1+EXP(-Parameters!$B$8-Parameters!$B$9*C28))</f>
        <v>0.93040575438118167</v>
      </c>
      <c r="K28" s="18">
        <f>EXP(Parameters!$B$3+Parameters!$B$5*LN($C28))</f>
        <v>24.025745916314058</v>
      </c>
      <c r="L28" s="18">
        <f>EXP(Parameters!$B$2+Parameters!$B$4*LN($C28))</f>
        <v>30.475038693781325</v>
      </c>
      <c r="M28" s="18">
        <f t="shared" si="5"/>
        <v>26.048281677870872</v>
      </c>
      <c r="N28" s="2" t="str">
        <f t="shared" si="6"/>
        <v>mature</v>
      </c>
      <c r="O28" s="19">
        <f>_xlfn.NORM.DIST(LN($D28), LN(K28), EXP(Parameters!$B$6), 0)</f>
        <v>6.1534437806506992E-3</v>
      </c>
      <c r="P28" s="19">
        <f>_xlfn.NORM.DIST(LN($D28), LN(L28), EXP(Parameters!$B$7), 0)</f>
        <v>4.8750240554480033</v>
      </c>
      <c r="Q28" s="4">
        <f t="shared" si="7"/>
        <v>4.5361786782133793</v>
      </c>
      <c r="R28" s="4">
        <f t="shared" si="8"/>
        <v>1.512084956790156</v>
      </c>
      <c r="S28" s="2">
        <f>IF(C28&gt;=Parameters!$B$10,D28-EXP(Parameters!$B$2+Parameters!$B$4*LN($C28)), "")</f>
        <v>-1.4750386937813253</v>
      </c>
    </row>
    <row r="29" spans="1:19" x14ac:dyDescent="0.35">
      <c r="A29" t="s">
        <v>2500</v>
      </c>
      <c r="B29">
        <v>1</v>
      </c>
      <c r="C29" s="64">
        <v>92</v>
      </c>
      <c r="D29" s="64">
        <v>20</v>
      </c>
      <c r="E29" s="64">
        <v>76</v>
      </c>
      <c r="F29" s="2" t="str">
        <f t="shared" si="1"/>
        <v>2</v>
      </c>
      <c r="G29" s="2" t="str">
        <f t="shared" si="2"/>
        <v>0</v>
      </c>
      <c r="H29" s="2" t="str">
        <f t="shared" si="3"/>
        <v>6</v>
      </c>
      <c r="I29" s="2" t="str">
        <f t="shared" si="4"/>
        <v>92 20</v>
      </c>
      <c r="J29" s="4">
        <f>1/(1+EXP(-Parameters!$B$8-Parameters!$B$9*C29))</f>
        <v>0.4542030934768464</v>
      </c>
      <c r="K29" s="18">
        <f>EXP(Parameters!$B$3+Parameters!$B$5*LN($C29))</f>
        <v>17.295505583978258</v>
      </c>
      <c r="L29" s="18">
        <f>EXP(Parameters!$B$2+Parameters!$B$4*LN($C29))</f>
        <v>21.639581788526439</v>
      </c>
      <c r="M29" s="18">
        <f t="shared" si="5"/>
        <v>18.923423912231744</v>
      </c>
      <c r="N29" s="2" t="str">
        <f t="shared" si="6"/>
        <v>mature</v>
      </c>
      <c r="O29" s="19">
        <f>_xlfn.NORM.DIST(LN($D29), LN(K29), EXP(Parameters!$B$6), 0)</f>
        <v>0.11153550999680516</v>
      </c>
      <c r="P29" s="19">
        <f>_xlfn.NORM.DIST(LN($D29), LN(L29), EXP(Parameters!$B$7), 0)</f>
        <v>2.3515399648750126</v>
      </c>
      <c r="Q29" s="4">
        <f t="shared" si="7"/>
        <v>1.1289524628044039</v>
      </c>
      <c r="R29" s="4">
        <f t="shared" si="8"/>
        <v>0.12129017870480155</v>
      </c>
      <c r="S29" s="2" t="str">
        <f>IF(C29&gt;=Parameters!$B$10,D29-EXP(Parameters!$B$2+Parameters!$B$4*LN($C29)), "")</f>
        <v/>
      </c>
    </row>
    <row r="30" spans="1:19" x14ac:dyDescent="0.35">
      <c r="A30" t="s">
        <v>2500</v>
      </c>
      <c r="B30">
        <v>1</v>
      </c>
      <c r="C30" s="64">
        <v>102</v>
      </c>
      <c r="D30" s="64">
        <v>25</v>
      </c>
      <c r="E30" s="64">
        <v>78</v>
      </c>
      <c r="F30" s="2" t="str">
        <f t="shared" si="1"/>
        <v>2</v>
      </c>
      <c r="G30" s="2" t="str">
        <f t="shared" si="2"/>
        <v>5</v>
      </c>
      <c r="H30" s="2" t="str">
        <f t="shared" si="3"/>
        <v>8</v>
      </c>
      <c r="I30" s="2" t="str">
        <f t="shared" si="4"/>
        <v>102 25</v>
      </c>
      <c r="J30" s="4">
        <f>1/(1+EXP(-Parameters!$B$8-Parameters!$B$9*C30))</f>
        <v>0.70769935811813878</v>
      </c>
      <c r="K30" s="18">
        <f>EXP(Parameters!$B$3+Parameters!$B$5*LN($C30))</f>
        <v>19.820296206539236</v>
      </c>
      <c r="L30" s="18">
        <f>EXP(Parameters!$B$2+Parameters!$B$4*LN($C30))</f>
        <v>24.939811053735465</v>
      </c>
      <c r="M30" s="18">
        <f t="shared" si="5"/>
        <v>21.603949060070374</v>
      </c>
      <c r="N30" s="2" t="str">
        <f t="shared" si="6"/>
        <v>mature</v>
      </c>
      <c r="O30" s="19">
        <f>_xlfn.NORM.DIST(LN($D30), LN(K30), EXP(Parameters!$B$6), 0)</f>
        <v>1.4511626487989231E-4</v>
      </c>
      <c r="P30" s="19">
        <f>_xlfn.NORM.DIST(LN($D30), LN(L30), EXP(Parameters!$B$7), 0)</f>
        <v>7.8611152788826519</v>
      </c>
      <c r="Q30" s="4">
        <f t="shared" si="7"/>
        <v>5.5633486545353188</v>
      </c>
      <c r="R30" s="4">
        <f t="shared" si="8"/>
        <v>1.7162002029626542</v>
      </c>
      <c r="S30" s="2" t="str">
        <f>IF(C30&gt;=Parameters!$B$10,D30-EXP(Parameters!$B$2+Parameters!$B$4*LN($C30)), "")</f>
        <v/>
      </c>
    </row>
    <row r="31" spans="1:19" x14ac:dyDescent="0.35">
      <c r="A31" t="s">
        <v>2500</v>
      </c>
      <c r="B31">
        <v>1</v>
      </c>
      <c r="C31" s="64">
        <v>110</v>
      </c>
      <c r="D31" s="64">
        <v>28</v>
      </c>
      <c r="E31" s="64">
        <v>90</v>
      </c>
      <c r="F31" s="2" t="str">
        <f t="shared" si="1"/>
        <v>0</v>
      </c>
      <c r="G31" s="2" t="str">
        <f t="shared" si="2"/>
        <v>8</v>
      </c>
      <c r="H31" s="2" t="str">
        <f t="shared" si="3"/>
        <v>0</v>
      </c>
      <c r="I31" s="2" t="str">
        <f t="shared" si="4"/>
        <v>110 28</v>
      </c>
      <c r="J31" s="4">
        <f>1/(1+EXP(-Parameters!$B$8-Parameters!$B$9*C31))</f>
        <v>0.85050758826483663</v>
      </c>
      <c r="K31" s="18">
        <f>EXP(Parameters!$B$3+Parameters!$B$5*LN($C31))</f>
        <v>21.898493978978827</v>
      </c>
      <c r="L31" s="18">
        <f>EXP(Parameters!$B$2+Parameters!$B$4*LN($C31))</f>
        <v>27.669598567790544</v>
      </c>
      <c r="M31" s="18">
        <f t="shared" si="5"/>
        <v>23.803160025837798</v>
      </c>
      <c r="N31" s="2" t="str">
        <f t="shared" si="6"/>
        <v>mature</v>
      </c>
      <c r="O31" s="19">
        <f>_xlfn.NORM.DIST(LN($D31), LN(K31), EXP(Parameters!$B$6), 0)</f>
        <v>3.8816646813007074E-5</v>
      </c>
      <c r="P31" s="19">
        <f>_xlfn.NORM.DIST(LN($D31), LN(L31), EXP(Parameters!$B$7), 0)</f>
        <v>7.6571678636022424</v>
      </c>
      <c r="Q31" s="4">
        <f t="shared" si="7"/>
        <v>6.5124851754055024</v>
      </c>
      <c r="R31" s="4">
        <f t="shared" si="8"/>
        <v>1.8737211307476049</v>
      </c>
      <c r="S31" s="2">
        <f>IF(C31&gt;=Parameters!$B$10,D31-EXP(Parameters!$B$2+Parameters!$B$4*LN($C31)), "")</f>
        <v>0.33040143220945595</v>
      </c>
    </row>
    <row r="32" spans="1:19" x14ac:dyDescent="0.35">
      <c r="A32" t="s">
        <v>2500</v>
      </c>
      <c r="B32">
        <v>1</v>
      </c>
      <c r="C32" s="64">
        <v>113</v>
      </c>
      <c r="D32" s="64">
        <v>28</v>
      </c>
      <c r="E32" s="64">
        <v>87</v>
      </c>
      <c r="F32" s="2" t="str">
        <f t="shared" si="1"/>
        <v>3</v>
      </c>
      <c r="G32" s="2" t="str">
        <f t="shared" si="2"/>
        <v>8</v>
      </c>
      <c r="H32" s="2" t="str">
        <f t="shared" si="3"/>
        <v>7</v>
      </c>
      <c r="I32" s="2" t="str">
        <f t="shared" si="4"/>
        <v>113 28</v>
      </c>
      <c r="J32" s="4">
        <f>1/(1+EXP(-Parameters!$B$8-Parameters!$B$9*C32))</f>
        <v>0.88685079408693668</v>
      </c>
      <c r="K32" s="18">
        <f>EXP(Parameters!$B$3+Parameters!$B$5*LN($C32))</f>
        <v>22.690593733954969</v>
      </c>
      <c r="L32" s="18">
        <f>EXP(Parameters!$B$2+Parameters!$B$4*LN($C32))</f>
        <v>28.712955701636687</v>
      </c>
      <c r="M32" s="18">
        <f t="shared" si="5"/>
        <v>24.639827522024078</v>
      </c>
      <c r="N32" s="2" t="str">
        <f t="shared" si="6"/>
        <v>mature</v>
      </c>
      <c r="O32" s="19">
        <f>_xlfn.NORM.DIST(LN($D32), LN(K32), EXP(Parameters!$B$6), 0)</f>
        <v>1.0348571487989681E-3</v>
      </c>
      <c r="P32" s="19">
        <f>_xlfn.NORM.DIST(LN($D32), LN(L32), EXP(Parameters!$B$7), 0)</f>
        <v>6.9590410318413491</v>
      </c>
      <c r="Q32" s="4">
        <f t="shared" si="7"/>
        <v>6.1717481584366958</v>
      </c>
      <c r="R32" s="4">
        <f t="shared" si="8"/>
        <v>1.8199821297858301</v>
      </c>
      <c r="S32" s="2">
        <f>IF(C32&gt;=Parameters!$B$10,D32-EXP(Parameters!$B$2+Parameters!$B$4*LN($C32)), "")</f>
        <v>-0.71295570163668742</v>
      </c>
    </row>
    <row r="33" spans="1:19" x14ac:dyDescent="0.35">
      <c r="A33" t="s">
        <v>2500</v>
      </c>
      <c r="B33">
        <v>1</v>
      </c>
      <c r="C33" s="64">
        <v>102</v>
      </c>
      <c r="D33" s="64">
        <v>24</v>
      </c>
      <c r="E33" s="64">
        <v>89</v>
      </c>
      <c r="F33" s="2" t="str">
        <f t="shared" si="1"/>
        <v>2</v>
      </c>
      <c r="G33" s="2" t="str">
        <f t="shared" si="2"/>
        <v>4</v>
      </c>
      <c r="H33" s="2" t="str">
        <f t="shared" si="3"/>
        <v>9</v>
      </c>
      <c r="I33" s="2" t="str">
        <f t="shared" si="4"/>
        <v>102 24</v>
      </c>
      <c r="J33" s="4">
        <f>1/(1+EXP(-Parameters!$B$8-Parameters!$B$9*C33))</f>
        <v>0.70769935811813878</v>
      </c>
      <c r="K33" s="18">
        <f>EXP(Parameters!$B$3+Parameters!$B$5*LN($C33))</f>
        <v>19.820296206539236</v>
      </c>
      <c r="L33" s="18">
        <f>EXP(Parameters!$B$2+Parameters!$B$4*LN($C33))</f>
        <v>24.939811053735465</v>
      </c>
      <c r="M33" s="18">
        <f t="shared" si="5"/>
        <v>21.603949060070374</v>
      </c>
      <c r="N33" s="2" t="str">
        <f t="shared" si="6"/>
        <v>mature</v>
      </c>
      <c r="O33" s="19">
        <f>_xlfn.NORM.DIST(LN($D33), LN(K33), EXP(Parameters!$B$6), 0)</f>
        <v>4.8195378123702254E-3</v>
      </c>
      <c r="P33" s="19">
        <f>_xlfn.NORM.DIST(LN($D33), LN(L33), EXP(Parameters!$B$7), 0)</f>
        <v>5.9059804204273281</v>
      </c>
      <c r="Q33" s="4">
        <f t="shared" si="7"/>
        <v>4.1810673065908457</v>
      </c>
      <c r="R33" s="4">
        <f t="shared" si="8"/>
        <v>1.4305665504488345</v>
      </c>
      <c r="S33" s="2" t="str">
        <f>IF(C33&gt;=Parameters!$B$10,D33-EXP(Parameters!$B$2+Parameters!$B$4*LN($C33)), "")</f>
        <v/>
      </c>
    </row>
    <row r="34" spans="1:19" x14ac:dyDescent="0.35">
      <c r="A34" t="s">
        <v>2500</v>
      </c>
      <c r="B34">
        <v>1</v>
      </c>
      <c r="C34" s="64">
        <v>116</v>
      </c>
      <c r="D34" s="64">
        <v>30</v>
      </c>
      <c r="E34" s="64">
        <v>93</v>
      </c>
      <c r="F34" s="2" t="str">
        <f t="shared" si="1"/>
        <v>6</v>
      </c>
      <c r="G34" s="2" t="str">
        <f t="shared" si="2"/>
        <v>0</v>
      </c>
      <c r="H34" s="2" t="str">
        <f t="shared" si="3"/>
        <v>3</v>
      </c>
      <c r="I34" s="2" t="str">
        <f t="shared" si="4"/>
        <v>116 30</v>
      </c>
      <c r="J34" s="4">
        <f>1/(1+EXP(-Parameters!$B$8-Parameters!$B$9*C34))</f>
        <v>0.91523910845155709</v>
      </c>
      <c r="K34" s="18">
        <f>EXP(Parameters!$B$3+Parameters!$B$5*LN($C34))</f>
        <v>23.489463803846061</v>
      </c>
      <c r="L34" s="18">
        <f>EXP(Parameters!$B$2+Parameters!$B$4*LN($C34))</f>
        <v>29.766770180323583</v>
      </c>
      <c r="M34" s="18">
        <f t="shared" si="5"/>
        <v>25.482825016561367</v>
      </c>
      <c r="N34" s="2" t="str">
        <f t="shared" si="6"/>
        <v>mature</v>
      </c>
      <c r="O34" s="19">
        <f>_xlfn.NORM.DIST(LN($D34), LN(K34), EXP(Parameters!$B$6), 0)</f>
        <v>4.3477781443269262E-5</v>
      </c>
      <c r="P34" s="19">
        <f>_xlfn.NORM.DIST(LN($D34), LN(L34), EXP(Parameters!$B$7), 0)</f>
        <v>7.7772785698484137</v>
      </c>
      <c r="Q34" s="4">
        <f t="shared" si="7"/>
        <v>7.1180731896629812</v>
      </c>
      <c r="R34" s="4">
        <f t="shared" si="8"/>
        <v>1.9626370693704824</v>
      </c>
      <c r="S34" s="2">
        <f>IF(C34&gt;=Parameters!$B$10,D34-EXP(Parameters!$B$2+Parameters!$B$4*LN($C34)), "")</f>
        <v>0.23322981967641709</v>
      </c>
    </row>
    <row r="35" spans="1:19" x14ac:dyDescent="0.35">
      <c r="A35" t="s">
        <v>2500</v>
      </c>
      <c r="B35">
        <v>1</v>
      </c>
      <c r="C35" s="64">
        <v>97</v>
      </c>
      <c r="D35" s="64">
        <v>25</v>
      </c>
      <c r="E35" s="64">
        <v>87</v>
      </c>
      <c r="F35" s="2" t="str">
        <f t="shared" si="1"/>
        <v>7</v>
      </c>
      <c r="G35" s="2" t="str">
        <f t="shared" si="2"/>
        <v>5</v>
      </c>
      <c r="H35" s="2" t="str">
        <f t="shared" si="3"/>
        <v>7</v>
      </c>
      <c r="I35" s="2" t="str">
        <f t="shared" si="4"/>
        <v>97 25</v>
      </c>
      <c r="J35" s="4">
        <f>1/(1+EXP(-Parameters!$B$8-Parameters!$B$9*C35))</f>
        <v>0.5866823242240583</v>
      </c>
      <c r="K35" s="18">
        <f>EXP(Parameters!$B$3+Parameters!$B$5*LN($C35))</f>
        <v>18.54746789404059</v>
      </c>
      <c r="L35" s="18">
        <f>EXP(Parameters!$B$2+Parameters!$B$4*LN($C35))</f>
        <v>23.273716967534682</v>
      </c>
      <c r="M35" s="18">
        <f t="shared" si="5"/>
        <v>20.253877097580474</v>
      </c>
      <c r="N35" s="2" t="str">
        <f t="shared" si="6"/>
        <v>mature</v>
      </c>
      <c r="O35" s="19">
        <f>_xlfn.NORM.DIST(LN($D35), LN(K35), EXP(Parameters!$B$6), 0)</f>
        <v>1.1538954634961557E-7</v>
      </c>
      <c r="P35" s="19">
        <f>_xlfn.NORM.DIST(LN($D35), LN(L35), EXP(Parameters!$B$7), 0)</f>
        <v>2.9063258923329949</v>
      </c>
      <c r="Q35" s="4">
        <f t="shared" si="7"/>
        <v>1.7050900771590207</v>
      </c>
      <c r="R35" s="4">
        <f t="shared" si="8"/>
        <v>0.53361794051827383</v>
      </c>
      <c r="S35" s="2" t="str">
        <f>IF(C35&gt;=Parameters!$B$10,D35-EXP(Parameters!$B$2+Parameters!$B$4*LN($C35)), "")</f>
        <v/>
      </c>
    </row>
    <row r="36" spans="1:19" x14ac:dyDescent="0.35">
      <c r="A36" t="s">
        <v>2500</v>
      </c>
      <c r="B36">
        <v>1</v>
      </c>
      <c r="C36" s="64">
        <v>113</v>
      </c>
      <c r="D36" s="64">
        <v>28</v>
      </c>
      <c r="E36" s="64">
        <v>86</v>
      </c>
      <c r="F36" s="2" t="str">
        <f t="shared" si="1"/>
        <v>3</v>
      </c>
      <c r="G36" s="2" t="str">
        <f t="shared" si="2"/>
        <v>8</v>
      </c>
      <c r="H36" s="2" t="str">
        <f t="shared" si="3"/>
        <v>6</v>
      </c>
      <c r="I36" s="2" t="str">
        <f t="shared" si="4"/>
        <v>113 28</v>
      </c>
      <c r="J36" s="4">
        <f>1/(1+EXP(-Parameters!$B$8-Parameters!$B$9*C36))</f>
        <v>0.88685079408693668</v>
      </c>
      <c r="K36" s="18">
        <f>EXP(Parameters!$B$3+Parameters!$B$5*LN($C36))</f>
        <v>22.690593733954969</v>
      </c>
      <c r="L36" s="18">
        <f>EXP(Parameters!$B$2+Parameters!$B$4*LN($C36))</f>
        <v>28.712955701636687</v>
      </c>
      <c r="M36" s="18">
        <f t="shared" si="5"/>
        <v>24.639827522024078</v>
      </c>
      <c r="N36" s="2" t="str">
        <f t="shared" si="6"/>
        <v>mature</v>
      </c>
      <c r="O36" s="19">
        <f>_xlfn.NORM.DIST(LN($D36), LN(K36), EXP(Parameters!$B$6), 0)</f>
        <v>1.0348571487989681E-3</v>
      </c>
      <c r="P36" s="19">
        <f>_xlfn.NORM.DIST(LN($D36), LN(L36), EXP(Parameters!$B$7), 0)</f>
        <v>6.9590410318413491</v>
      </c>
      <c r="Q36" s="4">
        <f t="shared" si="7"/>
        <v>6.1717481584366958</v>
      </c>
      <c r="R36" s="4">
        <f t="shared" si="8"/>
        <v>1.8199821297858301</v>
      </c>
      <c r="S36" s="2">
        <f>IF(C36&gt;=Parameters!$B$10,D36-EXP(Parameters!$B$2+Parameters!$B$4*LN($C36)), "")</f>
        <v>-0.71295570163668742</v>
      </c>
    </row>
    <row r="37" spans="1:19" x14ac:dyDescent="0.35">
      <c r="A37" t="s">
        <v>2500</v>
      </c>
      <c r="B37">
        <v>1</v>
      </c>
      <c r="C37" s="64">
        <v>106</v>
      </c>
      <c r="D37" s="64">
        <v>26</v>
      </c>
      <c r="E37" s="64">
        <v>87</v>
      </c>
      <c r="F37" s="2" t="str">
        <f t="shared" si="1"/>
        <v>6</v>
      </c>
      <c r="G37" s="2" t="str">
        <f t="shared" si="2"/>
        <v>6</v>
      </c>
      <c r="H37" s="2" t="str">
        <f t="shared" si="3"/>
        <v>7</v>
      </c>
      <c r="I37" s="2" t="str">
        <f t="shared" si="4"/>
        <v>106 26</v>
      </c>
      <c r="J37" s="4">
        <f>1/(1+EXP(-Parameters!$B$8-Parameters!$B$9*C37))</f>
        <v>0.78774935536896651</v>
      </c>
      <c r="K37" s="18">
        <f>EXP(Parameters!$B$3+Parameters!$B$5*LN($C37))</f>
        <v>20.85310935609834</v>
      </c>
      <c r="L37" s="18">
        <f>EXP(Parameters!$B$2+Parameters!$B$4*LN($C37))</f>
        <v>26.295030138779993</v>
      </c>
      <c r="M37" s="18">
        <f t="shared" si="5"/>
        <v>22.697663777490892</v>
      </c>
      <c r="N37" s="2" t="str">
        <f t="shared" si="6"/>
        <v>mature</v>
      </c>
      <c r="O37" s="19">
        <f>_xlfn.NORM.DIST(LN($D37), LN(K37), EXP(Parameters!$B$6), 0)</f>
        <v>4.196599582128969E-4</v>
      </c>
      <c r="P37" s="19">
        <f>_xlfn.NORM.DIST(LN($D37), LN(L37), EXP(Parameters!$B$7), 0)</f>
        <v>7.6774380953660479</v>
      </c>
      <c r="Q37" s="4">
        <f t="shared" si="7"/>
        <v>6.0479859836064067</v>
      </c>
      <c r="R37" s="4">
        <f t="shared" si="8"/>
        <v>1.7997253213491506</v>
      </c>
      <c r="S37" s="2" t="str">
        <f>IF(C37&gt;=Parameters!$B$10,D37-EXP(Parameters!$B$2+Parameters!$B$4*LN($C37)), "")</f>
        <v/>
      </c>
    </row>
    <row r="38" spans="1:19" x14ac:dyDescent="0.35">
      <c r="A38" t="s">
        <v>2500</v>
      </c>
      <c r="B38">
        <v>1</v>
      </c>
      <c r="C38" s="64">
        <v>111</v>
      </c>
      <c r="D38" s="64">
        <v>27</v>
      </c>
      <c r="E38" s="64">
        <v>88</v>
      </c>
      <c r="F38" s="2" t="str">
        <f t="shared" si="1"/>
        <v>1</v>
      </c>
      <c r="G38" s="2" t="str">
        <f t="shared" si="2"/>
        <v>7</v>
      </c>
      <c r="H38" s="2" t="str">
        <f t="shared" si="3"/>
        <v>8</v>
      </c>
      <c r="I38" s="2" t="str">
        <f t="shared" si="4"/>
        <v>111 27</v>
      </c>
      <c r="J38" s="4">
        <f>1/(1+EXP(-Parameters!$B$8-Parameters!$B$9*C38))</f>
        <v>0.86358393746934214</v>
      </c>
      <c r="K38" s="18">
        <f>EXP(Parameters!$B$3+Parameters!$B$5*LN($C38))</f>
        <v>22.161767377490595</v>
      </c>
      <c r="L38" s="18">
        <f>EXP(Parameters!$B$2+Parameters!$B$4*LN($C38))</f>
        <v>28.016211572719751</v>
      </c>
      <c r="M38" s="18">
        <f t="shared" si="5"/>
        <v>24.081338371598434</v>
      </c>
      <c r="N38" s="2" t="str">
        <f t="shared" si="6"/>
        <v>mature</v>
      </c>
      <c r="O38" s="19">
        <f>_xlfn.NORM.DIST(LN($D38), LN(K38), EXP(Parameters!$B$6), 0)</f>
        <v>2.975715493598134E-3</v>
      </c>
      <c r="P38" s="19">
        <f>_xlfn.NORM.DIST(LN($D38), LN(L38), EXP(Parameters!$B$7), 0)</f>
        <v>6.0342293995933627</v>
      </c>
      <c r="Q38" s="4">
        <f t="shared" si="7"/>
        <v>5.2114695198849486</v>
      </c>
      <c r="R38" s="4">
        <f t="shared" si="8"/>
        <v>1.6508618735540115</v>
      </c>
      <c r="S38" s="2">
        <f>IF(C38&gt;=Parameters!$B$10,D38-EXP(Parameters!$B$2+Parameters!$B$4*LN($C38)), "")</f>
        <v>-1.0162115727197509</v>
      </c>
    </row>
    <row r="39" spans="1:19" x14ac:dyDescent="0.35">
      <c r="A39" t="s">
        <v>2500</v>
      </c>
      <c r="B39">
        <v>1</v>
      </c>
      <c r="C39" s="64">
        <v>85</v>
      </c>
      <c r="D39" s="64">
        <v>19</v>
      </c>
      <c r="E39" s="64">
        <v>87</v>
      </c>
      <c r="F39" s="2" t="str">
        <f t="shared" si="1"/>
        <v>5</v>
      </c>
      <c r="G39" s="2" t="str">
        <f t="shared" si="2"/>
        <v>9</v>
      </c>
      <c r="H39" s="2" t="str">
        <f t="shared" si="3"/>
        <v>7</v>
      </c>
      <c r="I39" s="2" t="str">
        <f t="shared" si="4"/>
        <v>85 19</v>
      </c>
      <c r="J39" s="4">
        <f>1/(1+EXP(-Parameters!$B$8-Parameters!$B$9*C39))</f>
        <v>0.28266919830912968</v>
      </c>
      <c r="K39" s="18">
        <f>EXP(Parameters!$B$3+Parameters!$B$5*LN($C39))</f>
        <v>15.579282660403669</v>
      </c>
      <c r="L39" s="18">
        <f>EXP(Parameters!$B$2+Parameters!$B$4*LN($C39))</f>
        <v>19.407547991848531</v>
      </c>
      <c r="M39" s="18">
        <f t="shared" si="5"/>
        <v>17.0952069220629</v>
      </c>
      <c r="N39" s="2" t="str">
        <f t="shared" si="6"/>
        <v>mature</v>
      </c>
      <c r="O39" s="19">
        <f>_xlfn.NORM.DIST(LN($D39), LN(K39), EXP(Parameters!$B$6), 0)</f>
        <v>2.7399857686317922E-3</v>
      </c>
      <c r="P39" s="19">
        <f>_xlfn.NORM.DIST(LN($D39), LN(L39), EXP(Parameters!$B$7), 0)</f>
        <v>7.2096188306254918</v>
      </c>
      <c r="Q39" s="4">
        <f t="shared" si="7"/>
        <v>2.0399026511553466</v>
      </c>
      <c r="R39" s="4">
        <f t="shared" si="8"/>
        <v>0.71290208669559962</v>
      </c>
      <c r="S39" s="2" t="str">
        <f>IF(C39&gt;=Parameters!$B$10,D39-EXP(Parameters!$B$2+Parameters!$B$4*LN($C39)), "")</f>
        <v/>
      </c>
    </row>
    <row r="40" spans="1:19" x14ac:dyDescent="0.35">
      <c r="A40" t="s">
        <v>2500</v>
      </c>
      <c r="B40">
        <v>1</v>
      </c>
      <c r="C40" s="64">
        <v>90</v>
      </c>
      <c r="D40" s="64">
        <v>23</v>
      </c>
      <c r="E40" s="64">
        <v>86</v>
      </c>
      <c r="F40" s="2" t="str">
        <f t="shared" si="1"/>
        <v>0</v>
      </c>
      <c r="G40" s="2" t="str">
        <f t="shared" si="2"/>
        <v>3</v>
      </c>
      <c r="H40" s="2" t="str">
        <f t="shared" si="3"/>
        <v>6</v>
      </c>
      <c r="I40" s="2" t="str">
        <f t="shared" si="4"/>
        <v>90 23</v>
      </c>
      <c r="J40" s="4">
        <f>1/(1+EXP(-Parameters!$B$8-Parameters!$B$9*C40))</f>
        <v>0.40196354817400864</v>
      </c>
      <c r="K40" s="18">
        <f>EXP(Parameters!$B$3+Parameters!$B$5*LN($C40))</f>
        <v>16.800732059348853</v>
      </c>
      <c r="L40" s="18">
        <f>EXP(Parameters!$B$2+Parameters!$B$4*LN($C40))</f>
        <v>20.995113720228492</v>
      </c>
      <c r="M40" s="18">
        <f t="shared" si="5"/>
        <v>18.39690340514494</v>
      </c>
      <c r="N40" s="2" t="str">
        <f t="shared" si="6"/>
        <v>mature</v>
      </c>
      <c r="O40" s="19">
        <f>_xlfn.NORM.DIST(LN($D40), LN(K40), EXP(Parameters!$B$6), 0)</f>
        <v>1.6790150701023656E-8</v>
      </c>
      <c r="P40" s="19">
        <f>_xlfn.NORM.DIST(LN($D40), LN(L40), EXP(Parameters!$B$7), 0)</f>
        <v>1.5596866027901004</v>
      </c>
      <c r="Q40" s="4">
        <f t="shared" si="7"/>
        <v>0.62693717093809653</v>
      </c>
      <c r="R40" s="4">
        <f t="shared" si="8"/>
        <v>-0.4669089492105134</v>
      </c>
      <c r="S40" s="2" t="str">
        <f>IF(C40&gt;=Parameters!$B$10,D40-EXP(Parameters!$B$2+Parameters!$B$4*LN($C40)), "")</f>
        <v/>
      </c>
    </row>
    <row r="41" spans="1:19" x14ac:dyDescent="0.35">
      <c r="A41" t="s">
        <v>2500</v>
      </c>
      <c r="B41">
        <v>1</v>
      </c>
      <c r="C41" s="64">
        <v>90</v>
      </c>
      <c r="D41" s="64">
        <v>22</v>
      </c>
      <c r="E41" s="64">
        <v>84</v>
      </c>
      <c r="F41" s="2" t="str">
        <f t="shared" si="1"/>
        <v>0</v>
      </c>
      <c r="G41" s="2" t="str">
        <f t="shared" si="2"/>
        <v>2</v>
      </c>
      <c r="H41" s="2" t="str">
        <f t="shared" si="3"/>
        <v>4</v>
      </c>
      <c r="I41" s="2" t="str">
        <f t="shared" si="4"/>
        <v>90 22</v>
      </c>
      <c r="J41" s="4">
        <f>1/(1+EXP(-Parameters!$B$8-Parameters!$B$9*C41))</f>
        <v>0.40196354817400864</v>
      </c>
      <c r="K41" s="18">
        <f>EXP(Parameters!$B$3+Parameters!$B$5*LN($C41))</f>
        <v>16.800732059348853</v>
      </c>
      <c r="L41" s="18">
        <f>EXP(Parameters!$B$2+Parameters!$B$4*LN($C41))</f>
        <v>20.995113720228492</v>
      </c>
      <c r="M41" s="18">
        <f t="shared" si="5"/>
        <v>18.39690340514494</v>
      </c>
      <c r="N41" s="2" t="str">
        <f t="shared" si="6"/>
        <v>mature</v>
      </c>
      <c r="O41" s="19">
        <f>_xlfn.NORM.DIST(LN($D41), LN(K41), EXP(Parameters!$B$6), 0)</f>
        <v>3.2220068551243925E-6</v>
      </c>
      <c r="P41" s="19">
        <f>_xlfn.NORM.DIST(LN($D41), LN(L41), EXP(Parameters!$B$7), 0)</f>
        <v>5.1435361520705545</v>
      </c>
      <c r="Q41" s="4">
        <f t="shared" si="7"/>
        <v>2.0675159687251146</v>
      </c>
      <c r="R41" s="4">
        <f t="shared" si="8"/>
        <v>0.72634787157396619</v>
      </c>
      <c r="S41" s="2" t="str">
        <f>IF(C41&gt;=Parameters!$B$10,D41-EXP(Parameters!$B$2+Parameters!$B$4*LN($C41)), "")</f>
        <v/>
      </c>
    </row>
    <row r="42" spans="1:19" x14ac:dyDescent="0.35">
      <c r="A42" t="s">
        <v>2500</v>
      </c>
      <c r="B42">
        <v>2</v>
      </c>
      <c r="C42" s="64">
        <v>115</v>
      </c>
      <c r="D42" s="64">
        <v>30</v>
      </c>
      <c r="E42" s="64">
        <v>89</v>
      </c>
      <c r="F42" s="2" t="str">
        <f t="shared" si="1"/>
        <v>5</v>
      </c>
      <c r="G42" s="2" t="str">
        <f t="shared" si="2"/>
        <v>0</v>
      </c>
      <c r="H42" s="2" t="str">
        <f t="shared" si="3"/>
        <v>9</v>
      </c>
      <c r="I42" s="2" t="str">
        <f t="shared" si="4"/>
        <v>115 30</v>
      </c>
      <c r="J42" s="4">
        <f>1/(1+EXP(-Parameters!$B$8-Parameters!$B$9*C42))</f>
        <v>0.90657859216536885</v>
      </c>
      <c r="K42" s="18">
        <f>EXP(Parameters!$B$3+Parameters!$B$5*LN($C42))</f>
        <v>23.222429007197608</v>
      </c>
      <c r="L42" s="18">
        <f>EXP(Parameters!$B$2+Parameters!$B$4*LN($C42))</f>
        <v>29.41434738550959</v>
      </c>
      <c r="M42" s="18">
        <f t="shared" si="5"/>
        <v>25.201129892198306</v>
      </c>
      <c r="N42" s="2" t="str">
        <f t="shared" si="6"/>
        <v>mature</v>
      </c>
      <c r="O42" s="19">
        <f>_xlfn.NORM.DIST(LN($D42), LN(K42), EXP(Parameters!$B$6), 0)</f>
        <v>1.3630468118831704E-5</v>
      </c>
      <c r="P42" s="19">
        <f>_xlfn.NORM.DIST(LN($D42), LN(L42), EXP(Parameters!$B$7), 0)</f>
        <v>7.2967606606326898</v>
      </c>
      <c r="Q42" s="4">
        <f t="shared" si="7"/>
        <v>6.6150882804615518</v>
      </c>
      <c r="R42" s="4">
        <f t="shared" si="8"/>
        <v>1.8893531429747019</v>
      </c>
      <c r="S42" s="2">
        <f>IF(C42&gt;=Parameters!$B$10,D42-EXP(Parameters!$B$2+Parameters!$B$4*LN($C42)), "")</f>
        <v>0.58565261449041017</v>
      </c>
    </row>
    <row r="43" spans="1:19" x14ac:dyDescent="0.35">
      <c r="A43" t="s">
        <v>2500</v>
      </c>
      <c r="B43">
        <v>2</v>
      </c>
      <c r="C43" s="64">
        <v>115</v>
      </c>
      <c r="D43" s="64">
        <v>29</v>
      </c>
      <c r="E43" s="64">
        <v>84</v>
      </c>
      <c r="F43" s="2" t="str">
        <f t="shared" si="1"/>
        <v>5</v>
      </c>
      <c r="G43" s="2" t="str">
        <f t="shared" si="2"/>
        <v>9</v>
      </c>
      <c r="H43" s="2" t="str">
        <f t="shared" si="3"/>
        <v>4</v>
      </c>
      <c r="I43" s="2" t="str">
        <f t="shared" si="4"/>
        <v>115 29</v>
      </c>
      <c r="J43" s="4">
        <f>1/(1+EXP(-Parameters!$B$8-Parameters!$B$9*C43))</f>
        <v>0.90657859216536885</v>
      </c>
      <c r="K43" s="18">
        <f>EXP(Parameters!$B$3+Parameters!$B$5*LN($C43))</f>
        <v>23.222429007197608</v>
      </c>
      <c r="L43" s="18">
        <f>EXP(Parameters!$B$2+Parameters!$B$4*LN($C43))</f>
        <v>29.41434738550959</v>
      </c>
      <c r="M43" s="18">
        <f t="shared" si="5"/>
        <v>25.201129892198306</v>
      </c>
      <c r="N43" s="2" t="str">
        <f t="shared" si="6"/>
        <v>mature</v>
      </c>
      <c r="O43" s="19">
        <f>_xlfn.NORM.DIST(LN($D43), LN(K43), EXP(Parameters!$B$6), 0)</f>
        <v>3.6407636278085897E-4</v>
      </c>
      <c r="P43" s="19">
        <f>_xlfn.NORM.DIST(LN($D43), LN(L43), EXP(Parameters!$B$7), 0)</f>
        <v>7.5677595702251121</v>
      </c>
      <c r="Q43" s="4">
        <f t="shared" si="7"/>
        <v>6.8608028295470493</v>
      </c>
      <c r="R43" s="4">
        <f t="shared" si="8"/>
        <v>1.9258244654364709</v>
      </c>
      <c r="S43" s="2">
        <f>IF(C43&gt;=Parameters!$B$10,D43-EXP(Parameters!$B$2+Parameters!$B$4*LN($C43)), "")</f>
        <v>-0.41434738550958983</v>
      </c>
    </row>
    <row r="44" spans="1:19" x14ac:dyDescent="0.35">
      <c r="A44" t="s">
        <v>2500</v>
      </c>
      <c r="B44">
        <v>2</v>
      </c>
      <c r="C44" s="64">
        <v>113</v>
      </c>
      <c r="D44" s="64">
        <v>29</v>
      </c>
      <c r="E44" s="64">
        <v>81</v>
      </c>
      <c r="F44" s="2" t="str">
        <f t="shared" si="1"/>
        <v>3</v>
      </c>
      <c r="G44" s="2" t="str">
        <f t="shared" si="2"/>
        <v>9</v>
      </c>
      <c r="H44" s="2" t="str">
        <f t="shared" si="3"/>
        <v>1</v>
      </c>
      <c r="I44" s="2" t="str">
        <f t="shared" si="4"/>
        <v>113 29</v>
      </c>
      <c r="J44" s="4">
        <f>1/(1+EXP(-Parameters!$B$8-Parameters!$B$9*C44))</f>
        <v>0.88685079408693668</v>
      </c>
      <c r="K44" s="18">
        <f>EXP(Parameters!$B$3+Parameters!$B$5*LN($C44))</f>
        <v>22.690593733954969</v>
      </c>
      <c r="L44" s="18">
        <f>EXP(Parameters!$B$2+Parameters!$B$4*LN($C44))</f>
        <v>28.712955701636687</v>
      </c>
      <c r="M44" s="18">
        <f t="shared" si="5"/>
        <v>24.639827522024078</v>
      </c>
      <c r="N44" s="2" t="str">
        <f t="shared" si="6"/>
        <v>mature</v>
      </c>
      <c r="O44" s="19">
        <f>_xlfn.NORM.DIST(LN($D44), LN(K44), EXP(Parameters!$B$6), 0)</f>
        <v>4.0559106681522519E-5</v>
      </c>
      <c r="P44" s="19">
        <f>_xlfn.NORM.DIST(LN($D44), LN(L44), EXP(Parameters!$B$7), 0)</f>
        <v>7.7199290429593752</v>
      </c>
      <c r="Q44" s="4">
        <f t="shared" si="7"/>
        <v>6.8464297912740406</v>
      </c>
      <c r="R44" s="4">
        <f t="shared" si="8"/>
        <v>1.9237273180489045</v>
      </c>
      <c r="S44" s="2">
        <f>IF(C44&gt;=Parameters!$B$10,D44-EXP(Parameters!$B$2+Parameters!$B$4*LN($C44)), "")</f>
        <v>0.28704429836331258</v>
      </c>
    </row>
    <row r="45" spans="1:19" x14ac:dyDescent="0.35">
      <c r="A45" t="s">
        <v>2500</v>
      </c>
      <c r="B45">
        <v>2</v>
      </c>
      <c r="C45" s="64">
        <v>94</v>
      </c>
      <c r="D45" s="64">
        <v>22</v>
      </c>
      <c r="E45" s="64">
        <v>85</v>
      </c>
      <c r="F45" s="2" t="str">
        <f t="shared" si="1"/>
        <v>4</v>
      </c>
      <c r="G45" s="2" t="str">
        <f t="shared" si="2"/>
        <v>2</v>
      </c>
      <c r="H45" s="2" t="str">
        <f t="shared" si="3"/>
        <v>5</v>
      </c>
      <c r="I45" s="2" t="str">
        <f t="shared" si="4"/>
        <v>94 22</v>
      </c>
      <c r="J45" s="4">
        <f>1/(1+EXP(-Parameters!$B$8-Parameters!$B$9*C45))</f>
        <v>0.50747076897689891</v>
      </c>
      <c r="K45" s="18">
        <f>EXP(Parameters!$B$3+Parameters!$B$5*LN($C45))</f>
        <v>17.793739182644352</v>
      </c>
      <c r="L45" s="18">
        <f>EXP(Parameters!$B$2+Parameters!$B$4*LN($C45))</f>
        <v>22.28933409736111</v>
      </c>
      <c r="M45" s="18">
        <f t="shared" si="5"/>
        <v>19.453203942190783</v>
      </c>
      <c r="N45" s="2" t="str">
        <f t="shared" si="6"/>
        <v>mature</v>
      </c>
      <c r="O45" s="19">
        <f>_xlfn.NORM.DIST(LN($D45), LN(K45), EXP(Parameters!$B$6), 0)</f>
        <v>8.7639689281024987E-4</v>
      </c>
      <c r="P45" s="19">
        <f>_xlfn.NORM.DIST(LN($D45), LN(L45), EXP(Parameters!$B$7), 0)</f>
        <v>7.6128763177335737</v>
      </c>
      <c r="Q45" s="4">
        <f t="shared" si="7"/>
        <v>3.8637438501739658</v>
      </c>
      <c r="R45" s="4">
        <f t="shared" si="8"/>
        <v>1.3516366227900567</v>
      </c>
      <c r="S45" s="2" t="str">
        <f>IF(C45&gt;=Parameters!$B$10,D45-EXP(Parameters!$B$2+Parameters!$B$4*LN($C45)), "")</f>
        <v/>
      </c>
    </row>
    <row r="46" spans="1:19" x14ac:dyDescent="0.35">
      <c r="A46" t="s">
        <v>2500</v>
      </c>
      <c r="B46">
        <v>2</v>
      </c>
      <c r="C46" s="64">
        <v>102</v>
      </c>
      <c r="D46" s="64">
        <v>24</v>
      </c>
      <c r="E46" s="64">
        <v>88</v>
      </c>
      <c r="F46" s="2" t="str">
        <f t="shared" si="1"/>
        <v>2</v>
      </c>
      <c r="G46" s="2" t="str">
        <f t="shared" si="2"/>
        <v>4</v>
      </c>
      <c r="H46" s="2" t="str">
        <f t="shared" si="3"/>
        <v>8</v>
      </c>
      <c r="I46" s="2" t="str">
        <f t="shared" si="4"/>
        <v>102 24</v>
      </c>
      <c r="J46" s="4">
        <f>1/(1+EXP(-Parameters!$B$8-Parameters!$B$9*C46))</f>
        <v>0.70769935811813878</v>
      </c>
      <c r="K46" s="18">
        <f>EXP(Parameters!$B$3+Parameters!$B$5*LN($C46))</f>
        <v>19.820296206539236</v>
      </c>
      <c r="L46" s="18">
        <f>EXP(Parameters!$B$2+Parameters!$B$4*LN($C46))</f>
        <v>24.939811053735465</v>
      </c>
      <c r="M46" s="18">
        <f t="shared" si="5"/>
        <v>21.603949060070374</v>
      </c>
      <c r="N46" s="2" t="str">
        <f t="shared" si="6"/>
        <v>mature</v>
      </c>
      <c r="O46" s="19">
        <f>_xlfn.NORM.DIST(LN($D46), LN(K46), EXP(Parameters!$B$6), 0)</f>
        <v>4.8195378123702254E-3</v>
      </c>
      <c r="P46" s="19">
        <f>_xlfn.NORM.DIST(LN($D46), LN(L46), EXP(Parameters!$B$7), 0)</f>
        <v>5.9059804204273281</v>
      </c>
      <c r="Q46" s="4">
        <f t="shared" si="7"/>
        <v>4.1810673065908457</v>
      </c>
      <c r="R46" s="4">
        <f t="shared" si="8"/>
        <v>1.4305665504488345</v>
      </c>
      <c r="S46" s="2" t="str">
        <f>IF(C46&gt;=Parameters!$B$10,D46-EXP(Parameters!$B$2+Parameters!$B$4*LN($C46)), "")</f>
        <v/>
      </c>
    </row>
    <row r="47" spans="1:19" x14ac:dyDescent="0.35">
      <c r="A47" t="s">
        <v>2500</v>
      </c>
      <c r="B47">
        <v>2</v>
      </c>
      <c r="C47" s="64">
        <v>104</v>
      </c>
      <c r="D47" s="64">
        <v>24</v>
      </c>
      <c r="E47" s="64">
        <v>83</v>
      </c>
      <c r="F47" s="2" t="str">
        <f t="shared" si="1"/>
        <v>4</v>
      </c>
      <c r="G47" s="2" t="str">
        <f t="shared" si="2"/>
        <v>4</v>
      </c>
      <c r="H47" s="2" t="str">
        <f t="shared" si="3"/>
        <v>3</v>
      </c>
      <c r="I47" s="2" t="str">
        <f t="shared" si="4"/>
        <v>104 24</v>
      </c>
      <c r="J47" s="4">
        <f>1/(1+EXP(-Parameters!$B$8-Parameters!$B$9*C47))</f>
        <v>0.74985222302072962</v>
      </c>
      <c r="K47" s="18">
        <f>EXP(Parameters!$B$3+Parameters!$B$5*LN($C47))</f>
        <v>20.335111036615832</v>
      </c>
      <c r="L47" s="18">
        <f>EXP(Parameters!$B$2+Parameters!$B$4*LN($C47))</f>
        <v>25.614973208246262</v>
      </c>
      <c r="M47" s="18">
        <f t="shared" si="5"/>
        <v>22.14931366219318</v>
      </c>
      <c r="N47" s="2" t="str">
        <f t="shared" si="6"/>
        <v>mature</v>
      </c>
      <c r="O47" s="19">
        <f>_xlfn.NORM.DIST(LN($D47), LN(K47), EXP(Parameters!$B$6), 0)</f>
        <v>3.0806521093440054E-2</v>
      </c>
      <c r="P47" s="19">
        <f>_xlfn.NORM.DIST(LN($D47), LN(L47), EXP(Parameters!$B$7), 0)</f>
        <v>3.4481379398611143</v>
      </c>
      <c r="Q47" s="4">
        <f t="shared" si="7"/>
        <v>2.5933000822549643</v>
      </c>
      <c r="R47" s="4">
        <f t="shared" si="8"/>
        <v>0.95293122768740668</v>
      </c>
      <c r="S47" s="2" t="str">
        <f>IF(C47&gt;=Parameters!$B$10,D47-EXP(Parameters!$B$2+Parameters!$B$4*LN($C47)), "")</f>
        <v/>
      </c>
    </row>
    <row r="48" spans="1:19" x14ac:dyDescent="0.35">
      <c r="A48" t="s">
        <v>2500</v>
      </c>
      <c r="B48">
        <v>2</v>
      </c>
      <c r="C48" s="64">
        <v>101</v>
      </c>
      <c r="D48" s="64">
        <v>24</v>
      </c>
      <c r="E48" s="64">
        <v>89</v>
      </c>
      <c r="F48" s="2" t="str">
        <f t="shared" si="1"/>
        <v>1</v>
      </c>
      <c r="G48" s="2" t="str">
        <f t="shared" si="2"/>
        <v>4</v>
      </c>
      <c r="H48" s="2" t="str">
        <f t="shared" si="3"/>
        <v>9</v>
      </c>
      <c r="I48" s="2" t="str">
        <f t="shared" si="4"/>
        <v>101 24</v>
      </c>
      <c r="J48" s="4">
        <f>1/(1+EXP(-Parameters!$B$8-Parameters!$B$9*C48))</f>
        <v>0.68512867413061007</v>
      </c>
      <c r="K48" s="18">
        <f>EXP(Parameters!$B$3+Parameters!$B$5*LN($C48))</f>
        <v>19.564095759536546</v>
      </c>
      <c r="L48" s="18">
        <f>EXP(Parameters!$B$2+Parameters!$B$4*LN($C48))</f>
        <v>24.604084103744224</v>
      </c>
      <c r="M48" s="18">
        <f t="shared" si="5"/>
        <v>21.33239933720473</v>
      </c>
      <c r="N48" s="2" t="str">
        <f t="shared" si="6"/>
        <v>mature</v>
      </c>
      <c r="O48" s="19">
        <f>_xlfn.NORM.DIST(LN($D48), LN(K48), EXP(Parameters!$B$6), 0)</f>
        <v>1.6982141490288153E-3</v>
      </c>
      <c r="P48" s="19">
        <f>_xlfn.NORM.DIST(LN($D48), LN(L48), EXP(Parameters!$B$7), 0)</f>
        <v>6.9783856910792803</v>
      </c>
      <c r="Q48" s="4">
        <f t="shared" si="7"/>
        <v>4.7816268550418837</v>
      </c>
      <c r="R48" s="4">
        <f t="shared" si="8"/>
        <v>1.564780834841792</v>
      </c>
      <c r="S48" s="2" t="str">
        <f>IF(C48&gt;=Parameters!$B$10,D48-EXP(Parameters!$B$2+Parameters!$B$4*LN($C48)), "")</f>
        <v/>
      </c>
    </row>
    <row r="49" spans="1:19" x14ac:dyDescent="0.35">
      <c r="A49" t="s">
        <v>2500</v>
      </c>
      <c r="B49">
        <v>2</v>
      </c>
      <c r="C49" s="64">
        <v>100</v>
      </c>
      <c r="D49" s="64">
        <v>23</v>
      </c>
      <c r="E49" s="64">
        <v>83</v>
      </c>
      <c r="F49" s="2" t="str">
        <f t="shared" si="1"/>
        <v>0</v>
      </c>
      <c r="G49" s="2" t="str">
        <f t="shared" si="2"/>
        <v>3</v>
      </c>
      <c r="H49" s="2" t="str">
        <f t="shared" si="3"/>
        <v>3</v>
      </c>
      <c r="I49" s="2" t="str">
        <f t="shared" si="4"/>
        <v>100 23</v>
      </c>
      <c r="J49" s="4">
        <f>1/(1+EXP(-Parameters!$B$8-Parameters!$B$9*C49))</f>
        <v>0.66164839876400194</v>
      </c>
      <c r="K49" s="18">
        <f>EXP(Parameters!$B$3+Parameters!$B$5*LN($C49))</f>
        <v>19.308707150494147</v>
      </c>
      <c r="L49" s="18">
        <f>EXP(Parameters!$B$2+Parameters!$B$4*LN($C49))</f>
        <v>24.269603389150522</v>
      </c>
      <c r="M49" s="18">
        <f t="shared" si="5"/>
        <v>21.061611781570956</v>
      </c>
      <c r="N49" s="2" t="str">
        <f t="shared" si="6"/>
        <v>mature</v>
      </c>
      <c r="O49" s="19">
        <f>_xlfn.NORM.DIST(LN($D49), LN(K49), EXP(Parameters!$B$6), 0)</f>
        <v>1.6288621953603855E-2</v>
      </c>
      <c r="P49" s="19">
        <f>_xlfn.NORM.DIST(LN($D49), LN(L49), EXP(Parameters!$B$7), 0)</f>
        <v>4.4875697291713275</v>
      </c>
      <c r="Q49" s="4">
        <f t="shared" si="7"/>
        <v>2.9747046069679444</v>
      </c>
      <c r="R49" s="4">
        <f t="shared" si="8"/>
        <v>1.0901447422923576</v>
      </c>
      <c r="S49" s="2" t="str">
        <f>IF(C49&gt;=Parameters!$B$10,D49-EXP(Parameters!$B$2+Parameters!$B$4*LN($C49)), "")</f>
        <v/>
      </c>
    </row>
    <row r="50" spans="1:19" x14ac:dyDescent="0.35">
      <c r="A50" t="s">
        <v>2500</v>
      </c>
      <c r="B50">
        <v>2</v>
      </c>
      <c r="C50" s="64">
        <v>104</v>
      </c>
      <c r="D50" s="64">
        <v>24</v>
      </c>
      <c r="E50" s="64">
        <v>93</v>
      </c>
      <c r="F50" s="2" t="str">
        <f t="shared" si="1"/>
        <v>4</v>
      </c>
      <c r="G50" s="2" t="str">
        <f t="shared" si="2"/>
        <v>4</v>
      </c>
      <c r="H50" s="2" t="str">
        <f t="shared" si="3"/>
        <v>3</v>
      </c>
      <c r="I50" s="2" t="str">
        <f t="shared" si="4"/>
        <v>104 24</v>
      </c>
      <c r="J50" s="4">
        <f>1/(1+EXP(-Parameters!$B$8-Parameters!$B$9*C50))</f>
        <v>0.74985222302072962</v>
      </c>
      <c r="K50" s="18">
        <f>EXP(Parameters!$B$3+Parameters!$B$5*LN($C50))</f>
        <v>20.335111036615832</v>
      </c>
      <c r="L50" s="18">
        <f>EXP(Parameters!$B$2+Parameters!$B$4*LN($C50))</f>
        <v>25.614973208246262</v>
      </c>
      <c r="M50" s="18">
        <f t="shared" si="5"/>
        <v>22.14931366219318</v>
      </c>
      <c r="N50" s="2" t="str">
        <f t="shared" si="6"/>
        <v>mature</v>
      </c>
      <c r="O50" s="19">
        <f>_xlfn.NORM.DIST(LN($D50), LN(K50), EXP(Parameters!$B$6), 0)</f>
        <v>3.0806521093440054E-2</v>
      </c>
      <c r="P50" s="19">
        <f>_xlfn.NORM.DIST(LN($D50), LN(L50), EXP(Parameters!$B$7), 0)</f>
        <v>3.4481379398611143</v>
      </c>
      <c r="Q50" s="4">
        <f t="shared" si="7"/>
        <v>2.5933000822549643</v>
      </c>
      <c r="R50" s="4">
        <f t="shared" si="8"/>
        <v>0.95293122768740668</v>
      </c>
      <c r="S50" s="2" t="str">
        <f>IF(C50&gt;=Parameters!$B$10,D50-EXP(Parameters!$B$2+Parameters!$B$4*LN($C50)), "")</f>
        <v/>
      </c>
    </row>
    <row r="51" spans="1:19" x14ac:dyDescent="0.35">
      <c r="A51" t="s">
        <v>2500</v>
      </c>
      <c r="B51">
        <v>2</v>
      </c>
      <c r="C51" s="64">
        <v>116</v>
      </c>
      <c r="D51" s="64">
        <v>31</v>
      </c>
      <c r="E51" s="64">
        <v>86</v>
      </c>
      <c r="F51" s="2" t="str">
        <f t="shared" si="1"/>
        <v>6</v>
      </c>
      <c r="G51" s="2" t="str">
        <f t="shared" si="2"/>
        <v>1</v>
      </c>
      <c r="H51" s="2" t="str">
        <f t="shared" si="3"/>
        <v>6</v>
      </c>
      <c r="I51" s="2" t="str">
        <f t="shared" si="4"/>
        <v>116 31</v>
      </c>
      <c r="J51" s="4">
        <f>1/(1+EXP(-Parameters!$B$8-Parameters!$B$9*C51))</f>
        <v>0.91523910845155709</v>
      </c>
      <c r="K51" s="18">
        <f>EXP(Parameters!$B$3+Parameters!$B$5*LN($C51))</f>
        <v>23.489463803846061</v>
      </c>
      <c r="L51" s="18">
        <f>EXP(Parameters!$B$2+Parameters!$B$4*LN($C51))</f>
        <v>29.766770180323583</v>
      </c>
      <c r="M51" s="18">
        <f t="shared" si="5"/>
        <v>25.482825016561367</v>
      </c>
      <c r="N51" s="2" t="str">
        <f t="shared" si="6"/>
        <v>mature</v>
      </c>
      <c r="O51" s="19">
        <f>_xlfn.NORM.DIST(LN($D51), LN(K51), EXP(Parameters!$B$6), 0)</f>
        <v>1.3549552920353545E-6</v>
      </c>
      <c r="P51" s="19">
        <f>_xlfn.NORM.DIST(LN($D51), LN(L51), EXP(Parameters!$B$7), 0)</f>
        <v>5.7110685809346631</v>
      </c>
      <c r="Q51" s="4">
        <f t="shared" si="7"/>
        <v>5.2269934311675588</v>
      </c>
      <c r="R51" s="4">
        <f t="shared" si="8"/>
        <v>1.6538362430182214</v>
      </c>
      <c r="S51" s="2">
        <f>IF(C51&gt;=Parameters!$B$10,D51-EXP(Parameters!$B$2+Parameters!$B$4*LN($C51)), "")</f>
        <v>1.2332298196764171</v>
      </c>
    </row>
    <row r="52" spans="1:19" x14ac:dyDescent="0.35">
      <c r="A52" t="s">
        <v>2500</v>
      </c>
      <c r="B52">
        <v>2</v>
      </c>
      <c r="C52" s="64">
        <v>102</v>
      </c>
      <c r="D52" s="64">
        <v>18</v>
      </c>
      <c r="E52" s="64">
        <v>81</v>
      </c>
      <c r="F52" s="2" t="str">
        <f t="shared" si="1"/>
        <v>2</v>
      </c>
      <c r="G52" s="2" t="str">
        <f t="shared" si="2"/>
        <v>8</v>
      </c>
      <c r="H52" s="2" t="str">
        <f t="shared" si="3"/>
        <v>1</v>
      </c>
      <c r="I52" s="2" t="str">
        <f t="shared" si="4"/>
        <v>102 18</v>
      </c>
      <c r="J52" s="4">
        <f>1/(1+EXP(-Parameters!$B$8-Parameters!$B$9*C52))</f>
        <v>0.70769935811813878</v>
      </c>
      <c r="K52" s="18">
        <f>EXP(Parameters!$B$3+Parameters!$B$5*LN($C52))</f>
        <v>19.820296206539236</v>
      </c>
      <c r="L52" s="18">
        <f>EXP(Parameters!$B$2+Parameters!$B$4*LN($C52))</f>
        <v>24.939811053735465</v>
      </c>
      <c r="M52" s="18">
        <f t="shared" si="5"/>
        <v>21.603949060070374</v>
      </c>
      <c r="N52" s="2" t="str">
        <f t="shared" si="6"/>
        <v>immature</v>
      </c>
      <c r="O52" s="19">
        <f>_xlfn.NORM.DIST(LN($D52), LN(K52), EXP(Parameters!$B$6), 0)</f>
        <v>1.2250398340612059</v>
      </c>
      <c r="P52" s="19">
        <f>_xlfn.NORM.DIST(LN($D52), LN(L52), EXP(Parameters!$B$7), 0)</f>
        <v>8.1268049409285572E-9</v>
      </c>
      <c r="Q52" s="4">
        <f t="shared" si="7"/>
        <v>0.35807993557827389</v>
      </c>
      <c r="R52" s="4">
        <f t="shared" si="8"/>
        <v>-1.0269990337673454</v>
      </c>
      <c r="S52" s="2" t="str">
        <f>IF(C52&gt;=Parameters!$B$10,D52-EXP(Parameters!$B$2+Parameters!$B$4*LN($C52)), "")</f>
        <v/>
      </c>
    </row>
    <row r="53" spans="1:19" x14ac:dyDescent="0.35">
      <c r="A53" t="s">
        <v>2500</v>
      </c>
      <c r="B53">
        <v>2</v>
      </c>
      <c r="C53" s="64">
        <v>116</v>
      </c>
      <c r="D53" s="64">
        <v>30</v>
      </c>
      <c r="E53" s="64">
        <v>94</v>
      </c>
      <c r="F53" s="2" t="str">
        <f t="shared" si="1"/>
        <v>6</v>
      </c>
      <c r="G53" s="2" t="str">
        <f t="shared" si="2"/>
        <v>0</v>
      </c>
      <c r="H53" s="2" t="str">
        <f t="shared" si="3"/>
        <v>4</v>
      </c>
      <c r="I53" s="2" t="str">
        <f t="shared" si="4"/>
        <v>116 30</v>
      </c>
      <c r="J53" s="4">
        <f>1/(1+EXP(-Parameters!$B$8-Parameters!$B$9*C53))</f>
        <v>0.91523910845155709</v>
      </c>
      <c r="K53" s="18">
        <f>EXP(Parameters!$B$3+Parameters!$B$5*LN($C53))</f>
        <v>23.489463803846061</v>
      </c>
      <c r="L53" s="18">
        <f>EXP(Parameters!$B$2+Parameters!$B$4*LN($C53))</f>
        <v>29.766770180323583</v>
      </c>
      <c r="M53" s="18">
        <f t="shared" si="5"/>
        <v>25.482825016561367</v>
      </c>
      <c r="N53" s="2" t="str">
        <f t="shared" si="6"/>
        <v>mature</v>
      </c>
      <c r="O53" s="19">
        <f>_xlfn.NORM.DIST(LN($D53), LN(K53), EXP(Parameters!$B$6), 0)</f>
        <v>4.3477781443269262E-5</v>
      </c>
      <c r="P53" s="19">
        <f>_xlfn.NORM.DIST(LN($D53), LN(L53), EXP(Parameters!$B$7), 0)</f>
        <v>7.7772785698484137</v>
      </c>
      <c r="Q53" s="4">
        <f t="shared" si="7"/>
        <v>7.1180731896629812</v>
      </c>
      <c r="R53" s="4">
        <f t="shared" si="8"/>
        <v>1.9626370693704824</v>
      </c>
      <c r="S53" s="2">
        <f>IF(C53&gt;=Parameters!$B$10,D53-EXP(Parameters!$B$2+Parameters!$B$4*LN($C53)), "")</f>
        <v>0.23322981967641709</v>
      </c>
    </row>
    <row r="54" spans="1:19" x14ac:dyDescent="0.35">
      <c r="A54" t="s">
        <v>2500</v>
      </c>
      <c r="B54">
        <v>2</v>
      </c>
      <c r="C54" s="64">
        <v>95</v>
      </c>
      <c r="D54" s="64">
        <v>21</v>
      </c>
      <c r="E54" s="64">
        <v>85</v>
      </c>
      <c r="F54" s="2" t="str">
        <f t="shared" si="1"/>
        <v>5</v>
      </c>
      <c r="G54" s="2" t="str">
        <f t="shared" si="2"/>
        <v>1</v>
      </c>
      <c r="H54" s="2" t="str">
        <f t="shared" si="3"/>
        <v>5</v>
      </c>
      <c r="I54" s="2" t="str">
        <f t="shared" si="4"/>
        <v>95 21</v>
      </c>
      <c r="J54" s="4">
        <f>1/(1+EXP(-Parameters!$B$8-Parameters!$B$9*C54))</f>
        <v>0.53411670476985718</v>
      </c>
      <c r="K54" s="18">
        <f>EXP(Parameters!$B$3+Parameters!$B$5*LN($C54))</f>
        <v>18.044137752559234</v>
      </c>
      <c r="L54" s="18">
        <f>EXP(Parameters!$B$2+Parameters!$B$4*LN($C54))</f>
        <v>22.616169717891566</v>
      </c>
      <c r="M54" s="18">
        <f t="shared" si="5"/>
        <v>19.719300637765709</v>
      </c>
      <c r="N54" s="2" t="str">
        <f t="shared" si="6"/>
        <v>mature</v>
      </c>
      <c r="O54" s="19">
        <f>_xlfn.NORM.DIST(LN($D54), LN(K54), EXP(Parameters!$B$6), 0)</f>
        <v>7.5813397256527068E-2</v>
      </c>
      <c r="P54" s="19">
        <f>_xlfn.NORM.DIST(LN($D54), LN(L54), EXP(Parameters!$B$7), 0)</f>
        <v>2.7004569419586089</v>
      </c>
      <c r="Q54" s="4">
        <f t="shared" si="7"/>
        <v>1.4776793585482804</v>
      </c>
      <c r="R54" s="4">
        <f t="shared" si="8"/>
        <v>0.39047285619503769</v>
      </c>
      <c r="S54" s="2" t="str">
        <f>IF(C54&gt;=Parameters!$B$10,D54-EXP(Parameters!$B$2+Parameters!$B$4*LN($C54)), "")</f>
        <v/>
      </c>
    </row>
    <row r="55" spans="1:19" x14ac:dyDescent="0.35">
      <c r="A55" t="s">
        <v>2500</v>
      </c>
      <c r="B55">
        <v>2</v>
      </c>
      <c r="C55" s="64">
        <v>104</v>
      </c>
      <c r="D55" s="64">
        <v>24</v>
      </c>
      <c r="E55" s="64">
        <v>85</v>
      </c>
      <c r="F55" s="2" t="str">
        <f t="shared" si="1"/>
        <v>4</v>
      </c>
      <c r="G55" s="2" t="str">
        <f t="shared" si="2"/>
        <v>4</v>
      </c>
      <c r="H55" s="2" t="str">
        <f t="shared" si="3"/>
        <v>5</v>
      </c>
      <c r="I55" s="2" t="str">
        <f t="shared" si="4"/>
        <v>104 24</v>
      </c>
      <c r="J55" s="4">
        <f>1/(1+EXP(-Parameters!$B$8-Parameters!$B$9*C55))</f>
        <v>0.74985222302072962</v>
      </c>
      <c r="K55" s="18">
        <f>EXP(Parameters!$B$3+Parameters!$B$5*LN($C55))</f>
        <v>20.335111036615832</v>
      </c>
      <c r="L55" s="18">
        <f>EXP(Parameters!$B$2+Parameters!$B$4*LN($C55))</f>
        <v>25.614973208246262</v>
      </c>
      <c r="M55" s="18">
        <f t="shared" si="5"/>
        <v>22.14931366219318</v>
      </c>
      <c r="N55" s="2" t="str">
        <f t="shared" si="6"/>
        <v>mature</v>
      </c>
      <c r="O55" s="19">
        <f>_xlfn.NORM.DIST(LN($D55), LN(K55), EXP(Parameters!$B$6), 0)</f>
        <v>3.0806521093440054E-2</v>
      </c>
      <c r="P55" s="19">
        <f>_xlfn.NORM.DIST(LN($D55), LN(L55), EXP(Parameters!$B$7), 0)</f>
        <v>3.4481379398611143</v>
      </c>
      <c r="Q55" s="4">
        <f t="shared" si="7"/>
        <v>2.5933000822549643</v>
      </c>
      <c r="R55" s="4">
        <f t="shared" si="8"/>
        <v>0.95293122768740668</v>
      </c>
      <c r="S55" s="2" t="str">
        <f>IF(C55&gt;=Parameters!$B$10,D55-EXP(Parameters!$B$2+Parameters!$B$4*LN($C55)), "")</f>
        <v/>
      </c>
    </row>
    <row r="56" spans="1:19" x14ac:dyDescent="0.35">
      <c r="A56" t="s">
        <v>2500</v>
      </c>
      <c r="B56">
        <v>2</v>
      </c>
      <c r="C56" s="64">
        <v>96</v>
      </c>
      <c r="D56" s="64">
        <v>24</v>
      </c>
      <c r="E56" s="64">
        <v>86</v>
      </c>
      <c r="F56" s="2" t="str">
        <f t="shared" si="1"/>
        <v>6</v>
      </c>
      <c r="G56" s="2" t="str">
        <f t="shared" si="2"/>
        <v>4</v>
      </c>
      <c r="H56" s="2" t="str">
        <f t="shared" si="3"/>
        <v>6</v>
      </c>
      <c r="I56" s="2" t="str">
        <f t="shared" si="4"/>
        <v>96 24</v>
      </c>
      <c r="J56" s="4">
        <f>1/(1+EXP(-Parameters!$B$8-Parameters!$B$9*C56))</f>
        <v>0.56056936183772121</v>
      </c>
      <c r="K56" s="18">
        <f>EXP(Parameters!$B$3+Parameters!$B$5*LN($C56))</f>
        <v>18.295382656444414</v>
      </c>
      <c r="L56" s="18">
        <f>EXP(Parameters!$B$2+Parameters!$B$4*LN($C56))</f>
        <v>22.944300154072717</v>
      </c>
      <c r="M56" s="18">
        <f t="shared" si="5"/>
        <v>19.986193672700193</v>
      </c>
      <c r="N56" s="2" t="str">
        <f t="shared" si="6"/>
        <v>mature</v>
      </c>
      <c r="O56" s="19">
        <f>_xlfn.NORM.DIST(LN($D56), LN(K56), EXP(Parameters!$B$6), 0)</f>
        <v>2.6493744274475346E-6</v>
      </c>
      <c r="P56" s="19">
        <f>_xlfn.NORM.DIST(LN($D56), LN(L56), EXP(Parameters!$B$7), 0)</f>
        <v>5.3084926116325368</v>
      </c>
      <c r="Q56" s="4">
        <f t="shared" si="7"/>
        <v>2.9757794798394044</v>
      </c>
      <c r="R56" s="4">
        <f t="shared" si="8"/>
        <v>1.0905060147090115</v>
      </c>
      <c r="S56" s="2" t="str">
        <f>IF(C56&gt;=Parameters!$B$10,D56-EXP(Parameters!$B$2+Parameters!$B$4*LN($C56)), "")</f>
        <v/>
      </c>
    </row>
    <row r="57" spans="1:19" x14ac:dyDescent="0.35">
      <c r="A57" t="s">
        <v>2500</v>
      </c>
      <c r="B57">
        <v>2</v>
      </c>
      <c r="C57" s="64">
        <v>96</v>
      </c>
      <c r="D57" s="64">
        <v>22</v>
      </c>
      <c r="E57" s="64">
        <v>85</v>
      </c>
      <c r="F57" s="2" t="str">
        <f t="shared" si="1"/>
        <v>6</v>
      </c>
      <c r="G57" s="2" t="str">
        <f t="shared" si="2"/>
        <v>2</v>
      </c>
      <c r="H57" s="2" t="str">
        <f t="shared" si="3"/>
        <v>5</v>
      </c>
      <c r="I57" s="2" t="str">
        <f t="shared" si="4"/>
        <v>96 22</v>
      </c>
      <c r="J57" s="4">
        <f>1/(1+EXP(-Parameters!$B$8-Parameters!$B$9*C57))</f>
        <v>0.56056936183772121</v>
      </c>
      <c r="K57" s="18">
        <f>EXP(Parameters!$B$3+Parameters!$B$5*LN($C57))</f>
        <v>18.295382656444414</v>
      </c>
      <c r="L57" s="18">
        <f>EXP(Parameters!$B$2+Parameters!$B$4*LN($C57))</f>
        <v>22.944300154072717</v>
      </c>
      <c r="M57" s="18">
        <f t="shared" si="5"/>
        <v>19.986193672700193</v>
      </c>
      <c r="N57" s="2" t="str">
        <f t="shared" si="6"/>
        <v>mature</v>
      </c>
      <c r="O57" s="19">
        <f>_xlfn.NORM.DIST(LN($D57), LN(K57), EXP(Parameters!$B$6), 0)</f>
        <v>8.1829405930658322E-3</v>
      </c>
      <c r="P57" s="19">
        <f>_xlfn.NORM.DIST(LN($D57), LN(L57), EXP(Parameters!$B$7), 0)</f>
        <v>5.5810413743941449</v>
      </c>
      <c r="Q57" s="4">
        <f t="shared" si="7"/>
        <v>3.1321566364408993</v>
      </c>
      <c r="R57" s="4">
        <f t="shared" si="8"/>
        <v>1.141721788513042</v>
      </c>
      <c r="S57" s="2" t="str">
        <f>IF(C57&gt;=Parameters!$B$10,D57-EXP(Parameters!$B$2+Parameters!$B$4*LN($C57)), "")</f>
        <v/>
      </c>
    </row>
    <row r="58" spans="1:19" x14ac:dyDescent="0.35">
      <c r="A58" t="s">
        <v>2500</v>
      </c>
      <c r="B58">
        <v>2</v>
      </c>
      <c r="C58" s="64">
        <v>108</v>
      </c>
      <c r="D58" s="64">
        <v>25</v>
      </c>
      <c r="E58" s="64">
        <v>90</v>
      </c>
      <c r="F58" s="2" t="str">
        <f t="shared" si="1"/>
        <v>8</v>
      </c>
      <c r="G58" s="2" t="str">
        <f t="shared" si="2"/>
        <v>5</v>
      </c>
      <c r="H58" s="2" t="str">
        <f t="shared" si="3"/>
        <v>0</v>
      </c>
      <c r="I58" s="2" t="str">
        <f t="shared" si="4"/>
        <v>108 25</v>
      </c>
      <c r="J58" s="4">
        <f>1/(1+EXP(-Parameters!$B$8-Parameters!$B$9*C58))</f>
        <v>0.82127356166282006</v>
      </c>
      <c r="K58" s="18">
        <f>EXP(Parameters!$B$3+Parameters!$B$5*LN($C58))</f>
        <v>21.374250224584241</v>
      </c>
      <c r="L58" s="18">
        <f>EXP(Parameters!$B$2+Parameters!$B$4*LN($C58))</f>
        <v>26.979923968453623</v>
      </c>
      <c r="M58" s="18">
        <f t="shared" si="5"/>
        <v>23.248958953216722</v>
      </c>
      <c r="N58" s="2" t="str">
        <f t="shared" si="6"/>
        <v>mature</v>
      </c>
      <c r="O58" s="19">
        <f>_xlfn.NORM.DIST(LN($D58), LN(K58), EXP(Parameters!$B$6), 0)</f>
        <v>5.5514931041525689E-2</v>
      </c>
      <c r="P58" s="19">
        <f>_xlfn.NORM.DIST(LN($D58), LN(L58), EXP(Parameters!$B$7), 0)</f>
        <v>2.5414286908623787</v>
      </c>
      <c r="Q58" s="4">
        <f t="shared" si="7"/>
        <v>2.0971301785562098</v>
      </c>
      <c r="R58" s="4">
        <f t="shared" si="8"/>
        <v>0.74056982846519737</v>
      </c>
      <c r="S58" s="2" t="str">
        <f>IF(C58&gt;=Parameters!$B$10,D58-EXP(Parameters!$B$2+Parameters!$B$4*LN($C58)), "")</f>
        <v/>
      </c>
    </row>
    <row r="59" spans="1:19" x14ac:dyDescent="0.35">
      <c r="A59" t="s">
        <v>2500</v>
      </c>
      <c r="B59">
        <v>2</v>
      </c>
      <c r="C59" s="64">
        <v>108</v>
      </c>
      <c r="D59" s="64">
        <v>27</v>
      </c>
      <c r="E59" s="64">
        <v>90</v>
      </c>
      <c r="F59" s="2" t="str">
        <f t="shared" si="1"/>
        <v>8</v>
      </c>
      <c r="G59" s="2" t="str">
        <f t="shared" si="2"/>
        <v>7</v>
      </c>
      <c r="H59" s="2" t="str">
        <f t="shared" si="3"/>
        <v>0</v>
      </c>
      <c r="I59" s="2" t="str">
        <f t="shared" si="4"/>
        <v>108 27</v>
      </c>
      <c r="J59" s="4">
        <f>1/(1+EXP(-Parameters!$B$8-Parameters!$B$9*C59))</f>
        <v>0.82127356166282006</v>
      </c>
      <c r="K59" s="18">
        <f>EXP(Parameters!$B$3+Parameters!$B$5*LN($C59))</f>
        <v>21.374250224584241</v>
      </c>
      <c r="L59" s="18">
        <f>EXP(Parameters!$B$2+Parameters!$B$4*LN($C59))</f>
        <v>26.979923968453623</v>
      </c>
      <c r="M59" s="18">
        <f t="shared" si="5"/>
        <v>23.248958953216722</v>
      </c>
      <c r="N59" s="2" t="str">
        <f t="shared" si="6"/>
        <v>mature</v>
      </c>
      <c r="O59" s="19">
        <f>_xlfn.NORM.DIST(LN($D59), LN(K59), EXP(Parameters!$B$6), 0)</f>
        <v>1.2619120396861505E-4</v>
      </c>
      <c r="P59" s="19">
        <f>_xlfn.NORM.DIST(LN($D59), LN(L59), EXP(Parameters!$B$7), 0)</f>
        <v>7.8691606706416746</v>
      </c>
      <c r="Q59" s="4">
        <f t="shared" si="7"/>
        <v>6.4627561649793082</v>
      </c>
      <c r="R59" s="4">
        <f t="shared" si="8"/>
        <v>1.8660558777304734</v>
      </c>
      <c r="S59" s="2" t="str">
        <f>IF(C59&gt;=Parameters!$B$10,D59-EXP(Parameters!$B$2+Parameters!$B$4*LN($C59)), "")</f>
        <v/>
      </c>
    </row>
    <row r="60" spans="1:19" x14ac:dyDescent="0.35">
      <c r="A60" t="s">
        <v>2500</v>
      </c>
      <c r="B60">
        <v>2</v>
      </c>
      <c r="C60" s="64">
        <v>92</v>
      </c>
      <c r="D60" s="64">
        <v>21</v>
      </c>
      <c r="E60" s="64">
        <v>81</v>
      </c>
      <c r="F60" s="2" t="str">
        <f t="shared" si="1"/>
        <v>2</v>
      </c>
      <c r="G60" s="2" t="str">
        <f t="shared" si="2"/>
        <v>1</v>
      </c>
      <c r="H60" s="2" t="str">
        <f t="shared" si="3"/>
        <v>1</v>
      </c>
      <c r="I60" s="2" t="str">
        <f t="shared" si="4"/>
        <v>92 21</v>
      </c>
      <c r="J60" s="4">
        <f>1/(1+EXP(-Parameters!$B$8-Parameters!$B$9*C60))</f>
        <v>0.4542030934768464</v>
      </c>
      <c r="K60" s="18">
        <f>EXP(Parameters!$B$3+Parameters!$B$5*LN($C60))</f>
        <v>17.295505583978258</v>
      </c>
      <c r="L60" s="18">
        <f>EXP(Parameters!$B$2+Parameters!$B$4*LN($C60))</f>
        <v>21.639581788526439</v>
      </c>
      <c r="M60" s="18">
        <f t="shared" si="5"/>
        <v>18.923423912231744</v>
      </c>
      <c r="N60" s="2" t="str">
        <f t="shared" si="6"/>
        <v>mature</v>
      </c>
      <c r="O60" s="19">
        <f>_xlfn.NORM.DIST(LN($D60), LN(K60), EXP(Parameters!$B$6), 0)</f>
        <v>3.89469089096271E-3</v>
      </c>
      <c r="P60" s="19">
        <f>_xlfn.NORM.DIST(LN($D60), LN(L60), EXP(Parameters!$B$7), 0)</f>
        <v>6.6055917318652417</v>
      </c>
      <c r="Q60" s="4">
        <f t="shared" si="7"/>
        <v>3.0024059090984236</v>
      </c>
      <c r="R60" s="4">
        <f t="shared" si="8"/>
        <v>1.0994139369617117</v>
      </c>
      <c r="S60" s="2" t="str">
        <f>IF(C60&gt;=Parameters!$B$10,D60-EXP(Parameters!$B$2+Parameters!$B$4*LN($C60)), "")</f>
        <v/>
      </c>
    </row>
    <row r="61" spans="1:19" x14ac:dyDescent="0.35">
      <c r="A61" t="s">
        <v>2500</v>
      </c>
      <c r="B61">
        <v>2</v>
      </c>
      <c r="C61" s="64">
        <v>102</v>
      </c>
      <c r="D61" s="64">
        <v>26</v>
      </c>
      <c r="E61" s="64">
        <v>87</v>
      </c>
      <c r="F61" s="2" t="str">
        <f t="shared" si="1"/>
        <v>2</v>
      </c>
      <c r="G61" s="2" t="str">
        <f t="shared" si="2"/>
        <v>6</v>
      </c>
      <c r="H61" s="2" t="str">
        <f t="shared" si="3"/>
        <v>7</v>
      </c>
      <c r="I61" s="2" t="str">
        <f t="shared" si="4"/>
        <v>102 26</v>
      </c>
      <c r="J61" s="4">
        <f>1/(1+EXP(-Parameters!$B$8-Parameters!$B$9*C61))</f>
        <v>0.70769935811813878</v>
      </c>
      <c r="K61" s="18">
        <f>EXP(Parameters!$B$3+Parameters!$B$5*LN($C61))</f>
        <v>19.820296206539236</v>
      </c>
      <c r="L61" s="18">
        <f>EXP(Parameters!$B$2+Parameters!$B$4*LN($C61))</f>
        <v>24.939811053735465</v>
      </c>
      <c r="M61" s="18">
        <f t="shared" si="5"/>
        <v>21.603949060070374</v>
      </c>
      <c r="N61" s="2" t="str">
        <f t="shared" si="6"/>
        <v>mature</v>
      </c>
      <c r="O61" s="19">
        <f>_xlfn.NORM.DIST(LN($D61), LN(K61), EXP(Parameters!$B$6), 0)</f>
        <v>2.6537636717615952E-6</v>
      </c>
      <c r="P61" s="19">
        <f>_xlfn.NORM.DIST(LN($D61), LN(L61), EXP(Parameters!$B$7), 0)</f>
        <v>5.6171267382129795</v>
      </c>
      <c r="Q61" s="4">
        <f t="shared" si="7"/>
        <v>3.9752377627983848</v>
      </c>
      <c r="R61" s="4">
        <f t="shared" si="8"/>
        <v>1.3800845608579511</v>
      </c>
      <c r="S61" s="2" t="str">
        <f>IF(C61&gt;=Parameters!$B$10,D61-EXP(Parameters!$B$2+Parameters!$B$4*LN($C61)), "")</f>
        <v/>
      </c>
    </row>
    <row r="62" spans="1:19" x14ac:dyDescent="0.35">
      <c r="A62" t="s">
        <v>2500</v>
      </c>
      <c r="B62">
        <v>2</v>
      </c>
      <c r="C62" s="64">
        <v>94</v>
      </c>
      <c r="D62" s="64">
        <v>21</v>
      </c>
      <c r="E62" s="64">
        <v>85</v>
      </c>
      <c r="F62" s="2" t="str">
        <f t="shared" si="1"/>
        <v>4</v>
      </c>
      <c r="G62" s="2" t="str">
        <f t="shared" si="2"/>
        <v>1</v>
      </c>
      <c r="H62" s="2" t="str">
        <f t="shared" si="3"/>
        <v>5</v>
      </c>
      <c r="I62" s="2" t="str">
        <f t="shared" si="4"/>
        <v>94 21</v>
      </c>
      <c r="J62" s="4">
        <f>1/(1+EXP(-Parameters!$B$8-Parameters!$B$9*C62))</f>
        <v>0.50747076897689891</v>
      </c>
      <c r="K62" s="18">
        <f>EXP(Parameters!$B$3+Parameters!$B$5*LN($C62))</f>
        <v>17.793739182644352</v>
      </c>
      <c r="L62" s="18">
        <f>EXP(Parameters!$B$2+Parameters!$B$4*LN($C62))</f>
        <v>22.28933409736111</v>
      </c>
      <c r="M62" s="18">
        <f t="shared" si="5"/>
        <v>19.453203942190783</v>
      </c>
      <c r="N62" s="2" t="str">
        <f t="shared" si="6"/>
        <v>mature</v>
      </c>
      <c r="O62" s="19">
        <f>_xlfn.NORM.DIST(LN($D62), LN(K62), EXP(Parameters!$B$6), 0)</f>
        <v>3.086668102344101E-2</v>
      </c>
      <c r="P62" s="19">
        <f>_xlfn.NORM.DIST(LN($D62), LN(L62), EXP(Parameters!$B$7), 0)</f>
        <v>3.9440380522273064</v>
      </c>
      <c r="Q62" s="4">
        <f t="shared" si="7"/>
        <v>2.0166867659066527</v>
      </c>
      <c r="R62" s="4">
        <f t="shared" si="8"/>
        <v>0.70145594989025684</v>
      </c>
      <c r="S62" s="2" t="str">
        <f>IF(C62&gt;=Parameters!$B$10,D62-EXP(Parameters!$B$2+Parameters!$B$4*LN($C62)), "")</f>
        <v/>
      </c>
    </row>
    <row r="63" spans="1:19" x14ac:dyDescent="0.35">
      <c r="A63" t="s">
        <v>2500</v>
      </c>
      <c r="B63">
        <v>2</v>
      </c>
      <c r="C63" s="64">
        <v>98</v>
      </c>
      <c r="D63" s="64">
        <v>23</v>
      </c>
      <c r="E63" s="64">
        <v>87</v>
      </c>
      <c r="F63" s="2" t="str">
        <f t="shared" si="1"/>
        <v>8</v>
      </c>
      <c r="G63" s="2" t="str">
        <f t="shared" si="2"/>
        <v>3</v>
      </c>
      <c r="H63" s="2" t="str">
        <f t="shared" si="3"/>
        <v>7</v>
      </c>
      <c r="I63" s="2" t="str">
        <f t="shared" si="4"/>
        <v>98 23</v>
      </c>
      <c r="J63" s="4">
        <f>1/(1+EXP(-Parameters!$B$8-Parameters!$B$9*C63))</f>
        <v>0.61231670875547251</v>
      </c>
      <c r="K63" s="18">
        <f>EXP(Parameters!$B$3+Parameters!$B$5*LN($C63))</f>
        <v>18.800387569154239</v>
      </c>
      <c r="L63" s="18">
        <f>EXP(Parameters!$B$2+Parameters!$B$4*LN($C63))</f>
        <v>23.604411861500896</v>
      </c>
      <c r="M63" s="18">
        <f t="shared" si="5"/>
        <v>20.522345068410143</v>
      </c>
      <c r="N63" s="2" t="str">
        <f t="shared" si="6"/>
        <v>mature</v>
      </c>
      <c r="O63" s="19">
        <f>_xlfn.NORM.DIST(LN($D63), LN(K63), EXP(Parameters!$B$6), 0)</f>
        <v>2.127702687271658E-3</v>
      </c>
      <c r="P63" s="19">
        <f>_xlfn.NORM.DIST(LN($D63), LN(L63), EXP(Parameters!$B$7), 0)</f>
        <v>6.9042323342693326</v>
      </c>
      <c r="Q63" s="4">
        <f t="shared" si="7"/>
        <v>4.2284016941835025</v>
      </c>
      <c r="R63" s="4">
        <f t="shared" si="8"/>
        <v>1.4418240715800379</v>
      </c>
      <c r="S63" s="2" t="str">
        <f>IF(C63&gt;=Parameters!$B$10,D63-EXP(Parameters!$B$2+Parameters!$B$4*LN($C63)), "")</f>
        <v/>
      </c>
    </row>
    <row r="64" spans="1:19" x14ac:dyDescent="0.35">
      <c r="A64" t="s">
        <v>2500</v>
      </c>
      <c r="B64">
        <v>2</v>
      </c>
      <c r="C64" s="64">
        <v>118</v>
      </c>
      <c r="D64" s="64">
        <v>30</v>
      </c>
      <c r="E64" s="64">
        <v>84</v>
      </c>
      <c r="F64" s="2" t="str">
        <f t="shared" si="1"/>
        <v>8</v>
      </c>
      <c r="G64" s="2" t="str">
        <f t="shared" si="2"/>
        <v>0</v>
      </c>
      <c r="H64" s="2" t="str">
        <f t="shared" si="3"/>
        <v>4</v>
      </c>
      <c r="I64" s="2" t="str">
        <f t="shared" si="4"/>
        <v>118 30</v>
      </c>
      <c r="J64" s="4">
        <f>1/(1+EXP(-Parameters!$B$8-Parameters!$B$9*C64))</f>
        <v>0.93040575438118167</v>
      </c>
      <c r="K64" s="18">
        <f>EXP(Parameters!$B$3+Parameters!$B$5*LN($C64))</f>
        <v>24.025745916314058</v>
      </c>
      <c r="L64" s="18">
        <f>EXP(Parameters!$B$2+Parameters!$B$4*LN($C64))</f>
        <v>30.475038693781325</v>
      </c>
      <c r="M64" s="18">
        <f t="shared" si="5"/>
        <v>26.048281677870872</v>
      </c>
      <c r="N64" s="2" t="str">
        <f t="shared" si="6"/>
        <v>mature</v>
      </c>
      <c r="O64" s="19">
        <f>_xlfn.NORM.DIST(LN($D64), LN(K64), EXP(Parameters!$B$6), 0)</f>
        <v>3.6756237777534479E-4</v>
      </c>
      <c r="P64" s="19">
        <f>_xlfn.NORM.DIST(LN($D64), LN(L64), EXP(Parameters!$B$7), 0)</f>
        <v>7.500969344883532</v>
      </c>
      <c r="Q64" s="4">
        <f t="shared" si="7"/>
        <v>6.9789706221428798</v>
      </c>
      <c r="R64" s="4">
        <f t="shared" si="8"/>
        <v>1.9429014305610279</v>
      </c>
      <c r="S64" s="2">
        <f>IF(C64&gt;=Parameters!$B$10,D64-EXP(Parameters!$B$2+Parameters!$B$4*LN($C64)), "")</f>
        <v>-0.47503869378132535</v>
      </c>
    </row>
    <row r="65" spans="1:19" x14ac:dyDescent="0.35">
      <c r="A65" t="s">
        <v>2500</v>
      </c>
      <c r="B65">
        <v>2</v>
      </c>
      <c r="C65" s="64">
        <v>110</v>
      </c>
      <c r="D65" s="64">
        <v>27</v>
      </c>
      <c r="E65" s="64">
        <v>91</v>
      </c>
      <c r="F65" s="2" t="str">
        <f t="shared" si="1"/>
        <v>0</v>
      </c>
      <c r="G65" s="2" t="str">
        <f t="shared" si="2"/>
        <v>7</v>
      </c>
      <c r="H65" s="2" t="str">
        <f t="shared" si="3"/>
        <v>1</v>
      </c>
      <c r="I65" s="2" t="str">
        <f t="shared" si="4"/>
        <v>110 27</v>
      </c>
      <c r="J65" s="4">
        <f>1/(1+EXP(-Parameters!$B$8-Parameters!$B$9*C65))</f>
        <v>0.85050758826483663</v>
      </c>
      <c r="K65" s="18">
        <f>EXP(Parameters!$B$3+Parameters!$B$5*LN($C65))</f>
        <v>21.898493978978827</v>
      </c>
      <c r="L65" s="18">
        <f>EXP(Parameters!$B$2+Parameters!$B$4*LN($C65))</f>
        <v>27.669598567790544</v>
      </c>
      <c r="M65" s="18">
        <f t="shared" si="5"/>
        <v>23.803160025837798</v>
      </c>
      <c r="N65" s="2" t="str">
        <f t="shared" si="6"/>
        <v>mature</v>
      </c>
      <c r="O65" s="19">
        <f>_xlfn.NORM.DIST(LN($D65), LN(K65), EXP(Parameters!$B$6), 0)</f>
        <v>1.1110077980368679E-3</v>
      </c>
      <c r="P65" s="19">
        <f>_xlfn.NORM.DIST(LN($D65), LN(L65), EXP(Parameters!$B$7), 0)</f>
        <v>7.0026348137122172</v>
      </c>
      <c r="Q65" s="4">
        <f t="shared" si="7"/>
        <v>5.9559601341449468</v>
      </c>
      <c r="R65" s="4">
        <f t="shared" si="8"/>
        <v>1.7843924214052964</v>
      </c>
      <c r="S65" s="2">
        <f>IF(C65&gt;=Parameters!$B$10,D65-EXP(Parameters!$B$2+Parameters!$B$4*LN($C65)), "")</f>
        <v>-0.66959856779054405</v>
      </c>
    </row>
    <row r="66" spans="1:19" x14ac:dyDescent="0.35">
      <c r="A66" t="s">
        <v>2500</v>
      </c>
      <c r="B66">
        <v>2</v>
      </c>
      <c r="C66" s="64">
        <v>111</v>
      </c>
      <c r="D66" s="64">
        <v>27</v>
      </c>
      <c r="E66" s="64">
        <v>89</v>
      </c>
      <c r="F66" s="2" t="str">
        <f t="shared" ref="F66:F129" si="9">RIGHT(C66,1)</f>
        <v>1</v>
      </c>
      <c r="G66" s="2" t="str">
        <f t="shared" ref="G66:G129" si="10">RIGHT(D66,1)</f>
        <v>7</v>
      </c>
      <c r="H66" s="2" t="str">
        <f t="shared" ref="H66:H129" si="11">RIGHT(E66,1)</f>
        <v>9</v>
      </c>
      <c r="I66" s="2" t="str">
        <f t="shared" ref="I66:I129" si="12">C66&amp; " " &amp;D66</f>
        <v>111 27</v>
      </c>
      <c r="J66" s="4">
        <f>1/(1+EXP(-Parameters!$B$8-Parameters!$B$9*C66))</f>
        <v>0.86358393746934214</v>
      </c>
      <c r="K66" s="18">
        <f>EXP(Parameters!$B$3+Parameters!$B$5*LN($C66))</f>
        <v>22.161767377490595</v>
      </c>
      <c r="L66" s="18">
        <f>EXP(Parameters!$B$2+Parameters!$B$4*LN($C66))</f>
        <v>28.016211572719751</v>
      </c>
      <c r="M66" s="18">
        <f t="shared" ref="M66:M129" si="13" xml:space="preserve"> EXP((-1 - (-0.4481224) *LN(C66)) /  0.3490391)</f>
        <v>24.081338371598434</v>
      </c>
      <c r="N66" s="2" t="str">
        <f t="shared" ref="N66:N129" si="14">IF(D66&gt;=M66, "mature", "immature")</f>
        <v>mature</v>
      </c>
      <c r="O66" s="19">
        <f>_xlfn.NORM.DIST(LN($D66), LN(K66), EXP(Parameters!$B$6), 0)</f>
        <v>2.975715493598134E-3</v>
      </c>
      <c r="P66" s="19">
        <f>_xlfn.NORM.DIST(LN($D66), LN(L66), EXP(Parameters!$B$7), 0)</f>
        <v>6.0342293995933627</v>
      </c>
      <c r="Q66" s="4">
        <f t="shared" ref="Q66:Q129" si="15">(1-J66)*O66+J66*P66</f>
        <v>5.2114695198849486</v>
      </c>
      <c r="R66" s="4">
        <f t="shared" ref="R66:R129" si="16">LN(Q66)</f>
        <v>1.6508618735540115</v>
      </c>
      <c r="S66" s="2">
        <f>IF(C66&gt;=Parameters!$B$10,D66-EXP(Parameters!$B$2+Parameters!$B$4*LN($C66)), "")</f>
        <v>-1.0162115727197509</v>
      </c>
    </row>
    <row r="67" spans="1:19" x14ac:dyDescent="0.35">
      <c r="A67" t="s">
        <v>2500</v>
      </c>
      <c r="B67">
        <v>2</v>
      </c>
      <c r="C67" s="64">
        <v>91</v>
      </c>
      <c r="D67" s="64">
        <v>19</v>
      </c>
      <c r="E67" s="64">
        <v>83</v>
      </c>
      <c r="F67" s="2" t="str">
        <f t="shared" si="9"/>
        <v>1</v>
      </c>
      <c r="G67" s="2" t="str">
        <f t="shared" si="10"/>
        <v>9</v>
      </c>
      <c r="H67" s="2" t="str">
        <f t="shared" si="11"/>
        <v>3</v>
      </c>
      <c r="I67" s="2" t="str">
        <f t="shared" si="12"/>
        <v>91 19</v>
      </c>
      <c r="J67" s="4">
        <f>1/(1+EXP(-Parameters!$B$8-Parameters!$B$9*C67))</f>
        <v>0.42788234447524132</v>
      </c>
      <c r="K67" s="18">
        <f>EXP(Parameters!$B$3+Parameters!$B$5*LN($C67))</f>
        <v>17.047683103319663</v>
      </c>
      <c r="L67" s="18">
        <f>EXP(Parameters!$B$2+Parameters!$B$4*LN($C67))</f>
        <v>21.316682721214686</v>
      </c>
      <c r="M67" s="18">
        <f t="shared" si="13"/>
        <v>18.659753031749261</v>
      </c>
      <c r="N67" s="2" t="str">
        <f t="shared" si="14"/>
        <v>mature</v>
      </c>
      <c r="O67" s="19">
        <f>_xlfn.NORM.DIST(LN($D67), LN(K67), EXP(Parameters!$B$6), 0)</f>
        <v>0.74185878244483017</v>
      </c>
      <c r="P67" s="19">
        <f>_xlfn.NORM.DIST(LN($D67), LN(L67), EXP(Parameters!$B$7), 0)</f>
        <v>0.59896214217670352</v>
      </c>
      <c r="Q67" s="4">
        <f t="shared" si="15"/>
        <v>0.68071583298926897</v>
      </c>
      <c r="R67" s="4">
        <f t="shared" si="16"/>
        <v>-0.38461033893496671</v>
      </c>
      <c r="S67" s="2" t="str">
        <f>IF(C67&gt;=Parameters!$B$10,D67-EXP(Parameters!$B$2+Parameters!$B$4*LN($C67)), "")</f>
        <v/>
      </c>
    </row>
    <row r="68" spans="1:19" x14ac:dyDescent="0.35">
      <c r="A68" t="s">
        <v>2500</v>
      </c>
      <c r="B68">
        <v>2</v>
      </c>
      <c r="C68" s="64">
        <v>104</v>
      </c>
      <c r="D68" s="64">
        <v>25</v>
      </c>
      <c r="E68" s="64">
        <v>85</v>
      </c>
      <c r="F68" s="2" t="str">
        <f t="shared" si="9"/>
        <v>4</v>
      </c>
      <c r="G68" s="2" t="str">
        <f t="shared" si="10"/>
        <v>5</v>
      </c>
      <c r="H68" s="2" t="str">
        <f t="shared" si="11"/>
        <v>5</v>
      </c>
      <c r="I68" s="2" t="str">
        <f t="shared" si="12"/>
        <v>104 25</v>
      </c>
      <c r="J68" s="4">
        <f>1/(1+EXP(-Parameters!$B$8-Parameters!$B$9*C68))</f>
        <v>0.74985222302072962</v>
      </c>
      <c r="K68" s="18">
        <f>EXP(Parameters!$B$3+Parameters!$B$5*LN($C68))</f>
        <v>20.335111036615832</v>
      </c>
      <c r="L68" s="18">
        <f>EXP(Parameters!$B$2+Parameters!$B$4*LN($C68))</f>
        <v>25.614973208246262</v>
      </c>
      <c r="M68" s="18">
        <f t="shared" si="13"/>
        <v>22.14931366219318</v>
      </c>
      <c r="N68" s="2" t="str">
        <f t="shared" si="14"/>
        <v>mature</v>
      </c>
      <c r="O68" s="19">
        <f>_xlfn.NORM.DIST(LN($D68), LN(K68), EXP(Parameters!$B$6), 0)</f>
        <v>1.4176576230791203E-3</v>
      </c>
      <c r="P68" s="19">
        <f>_xlfn.NORM.DIST(LN($D68), LN(L68), EXP(Parameters!$B$7), 0)</f>
        <v>7.015690929471404</v>
      </c>
      <c r="Q68" s="4">
        <f t="shared" si="15"/>
        <v>5.2610860633934324</v>
      </c>
      <c r="R68" s="4">
        <f t="shared" si="16"/>
        <v>1.6603374813667078</v>
      </c>
      <c r="S68" s="2" t="str">
        <f>IF(C68&gt;=Parameters!$B$10,D68-EXP(Parameters!$B$2+Parameters!$B$4*LN($C68)), "")</f>
        <v/>
      </c>
    </row>
    <row r="69" spans="1:19" x14ac:dyDescent="0.35">
      <c r="A69" t="s">
        <v>2500</v>
      </c>
      <c r="B69">
        <v>2</v>
      </c>
      <c r="C69" s="64">
        <v>108</v>
      </c>
      <c r="D69" s="64">
        <v>26</v>
      </c>
      <c r="E69" s="64">
        <v>92</v>
      </c>
      <c r="F69" s="2" t="str">
        <f t="shared" si="9"/>
        <v>8</v>
      </c>
      <c r="G69" s="2" t="str">
        <f t="shared" si="10"/>
        <v>6</v>
      </c>
      <c r="H69" s="2" t="str">
        <f t="shared" si="11"/>
        <v>2</v>
      </c>
      <c r="I69" s="2" t="str">
        <f t="shared" si="12"/>
        <v>108 26</v>
      </c>
      <c r="J69" s="4">
        <f>1/(1+EXP(-Parameters!$B$8-Parameters!$B$9*C69))</f>
        <v>0.82127356166282006</v>
      </c>
      <c r="K69" s="18">
        <f>EXP(Parameters!$B$3+Parameters!$B$5*LN($C69))</f>
        <v>21.374250224584241</v>
      </c>
      <c r="L69" s="18">
        <f>EXP(Parameters!$B$2+Parameters!$B$4*LN($C69))</f>
        <v>26.979923968453623</v>
      </c>
      <c r="M69" s="18">
        <f t="shared" si="13"/>
        <v>23.248958953216722</v>
      </c>
      <c r="N69" s="2" t="str">
        <f t="shared" si="14"/>
        <v>mature</v>
      </c>
      <c r="O69" s="19">
        <f>_xlfn.NORM.DIST(LN($D69), LN(K69), EXP(Parameters!$B$6), 0)</f>
        <v>3.3693272315038977E-3</v>
      </c>
      <c r="P69" s="19">
        <f>_xlfn.NORM.DIST(LN($D69), LN(L69), EXP(Parameters!$B$7), 0)</f>
        <v>6.0298870794009733</v>
      </c>
      <c r="Q69" s="4">
        <f t="shared" si="15"/>
        <v>4.9527890259799365</v>
      </c>
      <c r="R69" s="4">
        <f t="shared" si="16"/>
        <v>1.5999508575000172</v>
      </c>
      <c r="S69" s="2" t="str">
        <f>IF(C69&gt;=Parameters!$B$10,D69-EXP(Parameters!$B$2+Parameters!$B$4*LN($C69)), "")</f>
        <v/>
      </c>
    </row>
    <row r="70" spans="1:19" x14ac:dyDescent="0.35">
      <c r="A70" t="s">
        <v>2500</v>
      </c>
      <c r="B70">
        <v>2</v>
      </c>
      <c r="C70" s="64">
        <v>92</v>
      </c>
      <c r="D70" s="64">
        <v>21</v>
      </c>
      <c r="E70" s="64">
        <v>87</v>
      </c>
      <c r="F70" s="2" t="str">
        <f t="shared" si="9"/>
        <v>2</v>
      </c>
      <c r="G70" s="2" t="str">
        <f t="shared" si="10"/>
        <v>1</v>
      </c>
      <c r="H70" s="2" t="str">
        <f t="shared" si="11"/>
        <v>7</v>
      </c>
      <c r="I70" s="2" t="str">
        <f t="shared" si="12"/>
        <v>92 21</v>
      </c>
      <c r="J70" s="4">
        <f>1/(1+EXP(-Parameters!$B$8-Parameters!$B$9*C70))</f>
        <v>0.4542030934768464</v>
      </c>
      <c r="K70" s="18">
        <f>EXP(Parameters!$B$3+Parameters!$B$5*LN($C70))</f>
        <v>17.295505583978258</v>
      </c>
      <c r="L70" s="18">
        <f>EXP(Parameters!$B$2+Parameters!$B$4*LN($C70))</f>
        <v>21.639581788526439</v>
      </c>
      <c r="M70" s="18">
        <f t="shared" si="13"/>
        <v>18.923423912231744</v>
      </c>
      <c r="N70" s="2" t="str">
        <f t="shared" si="14"/>
        <v>mature</v>
      </c>
      <c r="O70" s="19">
        <f>_xlfn.NORM.DIST(LN($D70), LN(K70), EXP(Parameters!$B$6), 0)</f>
        <v>3.89469089096271E-3</v>
      </c>
      <c r="P70" s="19">
        <f>_xlfn.NORM.DIST(LN($D70), LN(L70), EXP(Parameters!$B$7), 0)</f>
        <v>6.6055917318652417</v>
      </c>
      <c r="Q70" s="4">
        <f t="shared" si="15"/>
        <v>3.0024059090984236</v>
      </c>
      <c r="R70" s="4">
        <f t="shared" si="16"/>
        <v>1.0994139369617117</v>
      </c>
      <c r="S70" s="2" t="str">
        <f>IF(C70&gt;=Parameters!$B$10,D70-EXP(Parameters!$B$2+Parameters!$B$4*LN($C70)), "")</f>
        <v/>
      </c>
    </row>
    <row r="71" spans="1:19" x14ac:dyDescent="0.35">
      <c r="A71" t="s">
        <v>2500</v>
      </c>
      <c r="B71">
        <v>2</v>
      </c>
      <c r="C71" s="64">
        <v>111</v>
      </c>
      <c r="D71" s="64">
        <v>27</v>
      </c>
      <c r="E71" s="64">
        <v>88</v>
      </c>
      <c r="F71" s="2" t="str">
        <f t="shared" si="9"/>
        <v>1</v>
      </c>
      <c r="G71" s="2" t="str">
        <f t="shared" si="10"/>
        <v>7</v>
      </c>
      <c r="H71" s="2" t="str">
        <f t="shared" si="11"/>
        <v>8</v>
      </c>
      <c r="I71" s="2" t="str">
        <f t="shared" si="12"/>
        <v>111 27</v>
      </c>
      <c r="J71" s="4">
        <f>1/(1+EXP(-Parameters!$B$8-Parameters!$B$9*C71))</f>
        <v>0.86358393746934214</v>
      </c>
      <c r="K71" s="18">
        <f>EXP(Parameters!$B$3+Parameters!$B$5*LN($C71))</f>
        <v>22.161767377490595</v>
      </c>
      <c r="L71" s="18">
        <f>EXP(Parameters!$B$2+Parameters!$B$4*LN($C71))</f>
        <v>28.016211572719751</v>
      </c>
      <c r="M71" s="18">
        <f t="shared" si="13"/>
        <v>24.081338371598434</v>
      </c>
      <c r="N71" s="2" t="str">
        <f t="shared" si="14"/>
        <v>mature</v>
      </c>
      <c r="O71" s="19">
        <f>_xlfn.NORM.DIST(LN($D71), LN(K71), EXP(Parameters!$B$6), 0)</f>
        <v>2.975715493598134E-3</v>
      </c>
      <c r="P71" s="19">
        <f>_xlfn.NORM.DIST(LN($D71), LN(L71), EXP(Parameters!$B$7), 0)</f>
        <v>6.0342293995933627</v>
      </c>
      <c r="Q71" s="4">
        <f t="shared" si="15"/>
        <v>5.2114695198849486</v>
      </c>
      <c r="R71" s="4">
        <f t="shared" si="16"/>
        <v>1.6508618735540115</v>
      </c>
      <c r="S71" s="2">
        <f>IF(C71&gt;=Parameters!$B$10,D71-EXP(Parameters!$B$2+Parameters!$B$4*LN($C71)), "")</f>
        <v>-1.0162115727197509</v>
      </c>
    </row>
    <row r="72" spans="1:19" x14ac:dyDescent="0.35">
      <c r="A72" t="s">
        <v>2500</v>
      </c>
      <c r="B72">
        <v>2</v>
      </c>
      <c r="C72" s="64">
        <v>97</v>
      </c>
      <c r="D72" s="64">
        <v>23</v>
      </c>
      <c r="E72" s="64">
        <v>91</v>
      </c>
      <c r="F72" s="2" t="str">
        <f t="shared" si="9"/>
        <v>7</v>
      </c>
      <c r="G72" s="2" t="str">
        <f t="shared" si="10"/>
        <v>3</v>
      </c>
      <c r="H72" s="2" t="str">
        <f t="shared" si="11"/>
        <v>1</v>
      </c>
      <c r="I72" s="2" t="str">
        <f t="shared" si="12"/>
        <v>97 23</v>
      </c>
      <c r="J72" s="4">
        <f>1/(1+EXP(-Parameters!$B$8-Parameters!$B$9*C72))</f>
        <v>0.5866823242240583</v>
      </c>
      <c r="K72" s="18">
        <f>EXP(Parameters!$B$3+Parameters!$B$5*LN($C72))</f>
        <v>18.54746789404059</v>
      </c>
      <c r="L72" s="18">
        <f>EXP(Parameters!$B$2+Parameters!$B$4*LN($C72))</f>
        <v>23.273716967534682</v>
      </c>
      <c r="M72" s="18">
        <f t="shared" si="13"/>
        <v>20.253877097580474</v>
      </c>
      <c r="N72" s="2" t="str">
        <f t="shared" si="14"/>
        <v>mature</v>
      </c>
      <c r="O72" s="19">
        <f>_xlfn.NORM.DIST(LN($D72), LN(K72), EXP(Parameters!$B$6), 0)</f>
        <v>6.7795125784634442E-4</v>
      </c>
      <c r="P72" s="19">
        <f>_xlfn.NORM.DIST(LN($D72), LN(L72), EXP(Parameters!$B$7), 0)</f>
        <v>7.6585714396180959</v>
      </c>
      <c r="Q72" s="4">
        <f t="shared" si="15"/>
        <v>4.4934287016693188</v>
      </c>
      <c r="R72" s="4">
        <f t="shared" si="16"/>
        <v>1.5026160409979352</v>
      </c>
      <c r="S72" s="2" t="str">
        <f>IF(C72&gt;=Parameters!$B$10,D72-EXP(Parameters!$B$2+Parameters!$B$4*LN($C72)), "")</f>
        <v/>
      </c>
    </row>
    <row r="73" spans="1:19" x14ac:dyDescent="0.35">
      <c r="A73" t="s">
        <v>2500</v>
      </c>
      <c r="B73">
        <v>2</v>
      </c>
      <c r="C73" s="64">
        <v>85</v>
      </c>
      <c r="D73" s="64">
        <v>19</v>
      </c>
      <c r="E73" s="64">
        <v>85</v>
      </c>
      <c r="F73" s="2" t="str">
        <f t="shared" si="9"/>
        <v>5</v>
      </c>
      <c r="G73" s="2" t="str">
        <f t="shared" si="10"/>
        <v>9</v>
      </c>
      <c r="H73" s="2" t="str">
        <f t="shared" si="11"/>
        <v>5</v>
      </c>
      <c r="I73" s="2" t="str">
        <f t="shared" si="12"/>
        <v>85 19</v>
      </c>
      <c r="J73" s="4">
        <f>1/(1+EXP(-Parameters!$B$8-Parameters!$B$9*C73))</f>
        <v>0.28266919830912968</v>
      </c>
      <c r="K73" s="18">
        <f>EXP(Parameters!$B$3+Parameters!$B$5*LN($C73))</f>
        <v>15.579282660403669</v>
      </c>
      <c r="L73" s="18">
        <f>EXP(Parameters!$B$2+Parameters!$B$4*LN($C73))</f>
        <v>19.407547991848531</v>
      </c>
      <c r="M73" s="18">
        <f t="shared" si="13"/>
        <v>17.0952069220629</v>
      </c>
      <c r="N73" s="2" t="str">
        <f t="shared" si="14"/>
        <v>mature</v>
      </c>
      <c r="O73" s="19">
        <f>_xlfn.NORM.DIST(LN($D73), LN(K73), EXP(Parameters!$B$6), 0)</f>
        <v>2.7399857686317922E-3</v>
      </c>
      <c r="P73" s="19">
        <f>_xlfn.NORM.DIST(LN($D73), LN(L73), EXP(Parameters!$B$7), 0)</f>
        <v>7.2096188306254918</v>
      </c>
      <c r="Q73" s="4">
        <f t="shared" si="15"/>
        <v>2.0399026511553466</v>
      </c>
      <c r="R73" s="4">
        <f t="shared" si="16"/>
        <v>0.71290208669559962</v>
      </c>
      <c r="S73" s="2" t="str">
        <f>IF(C73&gt;=Parameters!$B$10,D73-EXP(Parameters!$B$2+Parameters!$B$4*LN($C73)), "")</f>
        <v/>
      </c>
    </row>
    <row r="74" spans="1:19" x14ac:dyDescent="0.35">
      <c r="A74" t="s">
        <v>2500</v>
      </c>
      <c r="B74">
        <v>2</v>
      </c>
      <c r="C74" s="64">
        <v>94</v>
      </c>
      <c r="D74" s="64">
        <v>22</v>
      </c>
      <c r="E74" s="64">
        <v>89</v>
      </c>
      <c r="F74" s="2" t="str">
        <f t="shared" si="9"/>
        <v>4</v>
      </c>
      <c r="G74" s="2" t="str">
        <f t="shared" si="10"/>
        <v>2</v>
      </c>
      <c r="H74" s="2" t="str">
        <f t="shared" si="11"/>
        <v>9</v>
      </c>
      <c r="I74" s="2" t="str">
        <f t="shared" si="12"/>
        <v>94 22</v>
      </c>
      <c r="J74" s="4">
        <f>1/(1+EXP(-Parameters!$B$8-Parameters!$B$9*C74))</f>
        <v>0.50747076897689891</v>
      </c>
      <c r="K74" s="18">
        <f>EXP(Parameters!$B$3+Parameters!$B$5*LN($C74))</f>
        <v>17.793739182644352</v>
      </c>
      <c r="L74" s="18">
        <f>EXP(Parameters!$B$2+Parameters!$B$4*LN($C74))</f>
        <v>22.28933409736111</v>
      </c>
      <c r="M74" s="18">
        <f t="shared" si="13"/>
        <v>19.453203942190783</v>
      </c>
      <c r="N74" s="2" t="str">
        <f t="shared" si="14"/>
        <v>mature</v>
      </c>
      <c r="O74" s="19">
        <f>_xlfn.NORM.DIST(LN($D74), LN(K74), EXP(Parameters!$B$6), 0)</f>
        <v>8.7639689281024987E-4</v>
      </c>
      <c r="P74" s="19">
        <f>_xlfn.NORM.DIST(LN($D74), LN(L74), EXP(Parameters!$B$7), 0)</f>
        <v>7.6128763177335737</v>
      </c>
      <c r="Q74" s="4">
        <f t="shared" si="15"/>
        <v>3.8637438501739658</v>
      </c>
      <c r="R74" s="4">
        <f t="shared" si="16"/>
        <v>1.3516366227900567</v>
      </c>
      <c r="S74" s="2" t="str">
        <f>IF(C74&gt;=Parameters!$B$10,D74-EXP(Parameters!$B$2+Parameters!$B$4*LN($C74)), "")</f>
        <v/>
      </c>
    </row>
    <row r="75" spans="1:19" x14ac:dyDescent="0.35">
      <c r="A75" t="s">
        <v>2500</v>
      </c>
      <c r="B75">
        <v>2</v>
      </c>
      <c r="C75" s="64">
        <v>111</v>
      </c>
      <c r="D75" s="64">
        <v>29</v>
      </c>
      <c r="E75" s="64">
        <v>86</v>
      </c>
      <c r="F75" s="2" t="str">
        <f t="shared" si="9"/>
        <v>1</v>
      </c>
      <c r="G75" s="2" t="str">
        <f t="shared" si="10"/>
        <v>9</v>
      </c>
      <c r="H75" s="2" t="str">
        <f t="shared" si="11"/>
        <v>6</v>
      </c>
      <c r="I75" s="2" t="str">
        <f t="shared" si="12"/>
        <v>111 29</v>
      </c>
      <c r="J75" s="4">
        <f>1/(1+EXP(-Parameters!$B$8-Parameters!$B$9*C75))</f>
        <v>0.86358393746934214</v>
      </c>
      <c r="K75" s="18">
        <f>EXP(Parameters!$B$3+Parameters!$B$5*LN($C75))</f>
        <v>22.161767377490595</v>
      </c>
      <c r="L75" s="18">
        <f>EXP(Parameters!$B$2+Parameters!$B$4*LN($C75))</f>
        <v>28.016211572719751</v>
      </c>
      <c r="M75" s="18">
        <f t="shared" si="13"/>
        <v>24.081338371598434</v>
      </c>
      <c r="N75" s="2" t="str">
        <f t="shared" si="14"/>
        <v>mature</v>
      </c>
      <c r="O75" s="19">
        <f>_xlfn.NORM.DIST(LN($D75), LN(K75), EXP(Parameters!$B$6), 0)</f>
        <v>3.4750092012955594E-6</v>
      </c>
      <c r="P75" s="19">
        <f>_xlfn.NORM.DIST(LN($D75), LN(L75), EXP(Parameters!$B$7), 0)</f>
        <v>6.2419414133013875</v>
      </c>
      <c r="Q75" s="4">
        <f t="shared" si="15"/>
        <v>5.3904408171988356</v>
      </c>
      <c r="R75" s="4">
        <f t="shared" si="16"/>
        <v>1.6846271658437004</v>
      </c>
      <c r="S75" s="2">
        <f>IF(C75&gt;=Parameters!$B$10,D75-EXP(Parameters!$B$2+Parameters!$B$4*LN($C75)), "")</f>
        <v>0.98378842728024907</v>
      </c>
    </row>
    <row r="76" spans="1:19" x14ac:dyDescent="0.35">
      <c r="A76" t="s">
        <v>2500</v>
      </c>
      <c r="B76">
        <v>2</v>
      </c>
      <c r="C76" s="64">
        <v>104</v>
      </c>
      <c r="D76" s="64">
        <v>26</v>
      </c>
      <c r="E76" s="64">
        <v>82</v>
      </c>
      <c r="F76" s="2" t="str">
        <f t="shared" si="9"/>
        <v>4</v>
      </c>
      <c r="G76" s="2" t="str">
        <f t="shared" si="10"/>
        <v>6</v>
      </c>
      <c r="H76" s="2" t="str">
        <f t="shared" si="11"/>
        <v>2</v>
      </c>
      <c r="I76" s="2" t="str">
        <f t="shared" si="12"/>
        <v>104 26</v>
      </c>
      <c r="J76" s="4">
        <f>1/(1+EXP(-Parameters!$B$8-Parameters!$B$9*C76))</f>
        <v>0.74985222302072962</v>
      </c>
      <c r="K76" s="18">
        <f>EXP(Parameters!$B$3+Parameters!$B$5*LN($C76))</f>
        <v>20.335111036615832</v>
      </c>
      <c r="L76" s="18">
        <f>EXP(Parameters!$B$2+Parameters!$B$4*LN($C76))</f>
        <v>25.614973208246262</v>
      </c>
      <c r="M76" s="18">
        <f t="shared" si="13"/>
        <v>22.14931366219318</v>
      </c>
      <c r="N76" s="2" t="str">
        <f t="shared" si="14"/>
        <v>mature</v>
      </c>
      <c r="O76" s="19">
        <f>_xlfn.NORM.DIST(LN($D76), LN(K76), EXP(Parameters!$B$6), 0)</f>
        <v>3.8968113873084021E-5</v>
      </c>
      <c r="P76" s="19">
        <f>_xlfn.NORM.DIST(LN($D76), LN(L76), EXP(Parameters!$B$7), 0)</f>
        <v>7.5364195623298436</v>
      </c>
      <c r="Q76" s="4">
        <f t="shared" si="15"/>
        <v>5.6512107102170059</v>
      </c>
      <c r="R76" s="4">
        <f t="shared" si="16"/>
        <v>1.73186980719676</v>
      </c>
      <c r="S76" s="2" t="str">
        <f>IF(C76&gt;=Parameters!$B$10,D76-EXP(Parameters!$B$2+Parameters!$B$4*LN($C76)), "")</f>
        <v/>
      </c>
    </row>
    <row r="77" spans="1:19" x14ac:dyDescent="0.35">
      <c r="A77" t="s">
        <v>2500</v>
      </c>
      <c r="B77">
        <v>2</v>
      </c>
      <c r="C77" s="64">
        <v>107</v>
      </c>
      <c r="D77" s="64">
        <v>25</v>
      </c>
      <c r="E77" s="64">
        <v>89</v>
      </c>
      <c r="F77" s="2" t="str">
        <f t="shared" si="9"/>
        <v>7</v>
      </c>
      <c r="G77" s="2" t="str">
        <f t="shared" si="10"/>
        <v>5</v>
      </c>
      <c r="H77" s="2" t="str">
        <f t="shared" si="11"/>
        <v>9</v>
      </c>
      <c r="I77" s="2" t="str">
        <f t="shared" si="12"/>
        <v>107 25</v>
      </c>
      <c r="J77" s="4">
        <f>1/(1+EXP(-Parameters!$B$8-Parameters!$B$9*C77))</f>
        <v>0.8050570197393081</v>
      </c>
      <c r="K77" s="18">
        <f>EXP(Parameters!$B$3+Parameters!$B$5*LN($C77))</f>
        <v>21.113289479843672</v>
      </c>
      <c r="L77" s="18">
        <f>EXP(Parameters!$B$2+Parameters!$B$4*LN($C77))</f>
        <v>26.636875989263057</v>
      </c>
      <c r="M77" s="18">
        <f t="shared" si="13"/>
        <v>22.972945709967171</v>
      </c>
      <c r="N77" s="2" t="str">
        <f t="shared" si="14"/>
        <v>mature</v>
      </c>
      <c r="O77" s="19">
        <f>_xlfn.NORM.DIST(LN($D77), LN(K77), EXP(Parameters!$B$6), 0)</f>
        <v>2.4682726508622403E-2</v>
      </c>
      <c r="P77" s="19">
        <f>_xlfn.NORM.DIST(LN($D77), LN(L77), EXP(Parameters!$B$7), 0)</f>
        <v>3.5981416635510999</v>
      </c>
      <c r="Q77" s="4">
        <f t="shared" si="15"/>
        <v>2.9015209285248349</v>
      </c>
      <c r="R77" s="4">
        <f t="shared" si="16"/>
        <v>1.065235057624351</v>
      </c>
      <c r="S77" s="2" t="str">
        <f>IF(C77&gt;=Parameters!$B$10,D77-EXP(Parameters!$B$2+Parameters!$B$4*LN($C77)), "")</f>
        <v/>
      </c>
    </row>
    <row r="78" spans="1:19" x14ac:dyDescent="0.35">
      <c r="A78" t="s">
        <v>2500</v>
      </c>
      <c r="B78">
        <v>2</v>
      </c>
      <c r="C78" s="64">
        <v>104</v>
      </c>
      <c r="D78" s="64">
        <v>27</v>
      </c>
      <c r="E78" s="64">
        <v>83</v>
      </c>
      <c r="F78" s="2" t="str">
        <f t="shared" si="9"/>
        <v>4</v>
      </c>
      <c r="G78" s="2" t="str">
        <f t="shared" si="10"/>
        <v>7</v>
      </c>
      <c r="H78" s="2" t="str">
        <f t="shared" si="11"/>
        <v>3</v>
      </c>
      <c r="I78" s="2" t="str">
        <f t="shared" si="12"/>
        <v>104 27</v>
      </c>
      <c r="J78" s="4">
        <f>1/(1+EXP(-Parameters!$B$8-Parameters!$B$9*C78))</f>
        <v>0.74985222302072962</v>
      </c>
      <c r="K78" s="18">
        <f>EXP(Parameters!$B$3+Parameters!$B$5*LN($C78))</f>
        <v>20.335111036615832</v>
      </c>
      <c r="L78" s="18">
        <f>EXP(Parameters!$B$2+Parameters!$B$4*LN($C78))</f>
        <v>25.614973208246262</v>
      </c>
      <c r="M78" s="18">
        <f t="shared" si="13"/>
        <v>22.14931366219318</v>
      </c>
      <c r="N78" s="2" t="str">
        <f t="shared" si="14"/>
        <v>mature</v>
      </c>
      <c r="O78" s="19">
        <f>_xlfn.NORM.DIST(LN($D78), LN(K78), EXP(Parameters!$B$6), 0)</f>
        <v>6.8105787264166737E-7</v>
      </c>
      <c r="P78" s="19">
        <f>_xlfn.NORM.DIST(LN($D78), LN(L78), EXP(Parameters!$B$7), 0)</f>
        <v>4.5881446587506156</v>
      </c>
      <c r="Q78" s="4">
        <f t="shared" si="15"/>
        <v>3.4404306422699489</v>
      </c>
      <c r="R78" s="4">
        <f t="shared" si="16"/>
        <v>1.2355966502564857</v>
      </c>
      <c r="S78" s="2" t="str">
        <f>IF(C78&gt;=Parameters!$B$10,D78-EXP(Parameters!$B$2+Parameters!$B$4*LN($C78)), "")</f>
        <v/>
      </c>
    </row>
    <row r="79" spans="1:19" x14ac:dyDescent="0.35">
      <c r="A79" t="s">
        <v>2500</v>
      </c>
      <c r="B79">
        <v>2</v>
      </c>
      <c r="C79" s="64">
        <v>106</v>
      </c>
      <c r="D79" s="64">
        <v>25</v>
      </c>
      <c r="E79" s="64">
        <v>91</v>
      </c>
      <c r="F79" s="2" t="str">
        <f t="shared" si="9"/>
        <v>6</v>
      </c>
      <c r="G79" s="2" t="str">
        <f t="shared" si="10"/>
        <v>5</v>
      </c>
      <c r="H79" s="2" t="str">
        <f t="shared" si="11"/>
        <v>1</v>
      </c>
      <c r="I79" s="2" t="str">
        <f t="shared" si="12"/>
        <v>106 25</v>
      </c>
      <c r="J79" s="4">
        <f>1/(1+EXP(-Parameters!$B$8-Parameters!$B$9*C79))</f>
        <v>0.78774935536896651</v>
      </c>
      <c r="K79" s="18">
        <f>EXP(Parameters!$B$3+Parameters!$B$5*LN($C79))</f>
        <v>20.85310935609834</v>
      </c>
      <c r="L79" s="18">
        <f>EXP(Parameters!$B$2+Parameters!$B$4*LN($C79))</f>
        <v>26.295030138779993</v>
      </c>
      <c r="M79" s="18">
        <f t="shared" si="13"/>
        <v>22.697663777490892</v>
      </c>
      <c r="N79" s="2" t="str">
        <f t="shared" si="14"/>
        <v>mature</v>
      </c>
      <c r="O79" s="19">
        <f>_xlfn.NORM.DIST(LN($D79), LN(K79), EXP(Parameters!$B$6), 0)</f>
        <v>1.0236208170300876E-2</v>
      </c>
      <c r="P79" s="19">
        <f>_xlfn.NORM.DIST(LN($D79), LN(L79), EXP(Parameters!$B$7), 0)</f>
        <v>4.7910423045097019</v>
      </c>
      <c r="Q79" s="4">
        <f t="shared" si="15"/>
        <v>3.7763131287056892</v>
      </c>
      <c r="R79" s="4">
        <f t="shared" si="16"/>
        <v>1.3287481708794264</v>
      </c>
      <c r="S79" s="2" t="str">
        <f>IF(C79&gt;=Parameters!$B$10,D79-EXP(Parameters!$B$2+Parameters!$B$4*LN($C79)), "")</f>
        <v/>
      </c>
    </row>
    <row r="80" spans="1:19" x14ac:dyDescent="0.35">
      <c r="A80" t="s">
        <v>2500</v>
      </c>
      <c r="B80">
        <v>2</v>
      </c>
      <c r="C80" s="64">
        <v>107</v>
      </c>
      <c r="D80" s="64">
        <v>25</v>
      </c>
      <c r="E80" s="64">
        <v>84</v>
      </c>
      <c r="F80" s="2" t="str">
        <f t="shared" si="9"/>
        <v>7</v>
      </c>
      <c r="G80" s="2" t="str">
        <f t="shared" si="10"/>
        <v>5</v>
      </c>
      <c r="H80" s="2" t="str">
        <f t="shared" si="11"/>
        <v>4</v>
      </c>
      <c r="I80" s="2" t="str">
        <f t="shared" si="12"/>
        <v>107 25</v>
      </c>
      <c r="J80" s="4">
        <f>1/(1+EXP(-Parameters!$B$8-Parameters!$B$9*C80))</f>
        <v>0.8050570197393081</v>
      </c>
      <c r="K80" s="18">
        <f>EXP(Parameters!$B$3+Parameters!$B$5*LN($C80))</f>
        <v>21.113289479843672</v>
      </c>
      <c r="L80" s="18">
        <f>EXP(Parameters!$B$2+Parameters!$B$4*LN($C80))</f>
        <v>26.636875989263057</v>
      </c>
      <c r="M80" s="18">
        <f t="shared" si="13"/>
        <v>22.972945709967171</v>
      </c>
      <c r="N80" s="2" t="str">
        <f t="shared" si="14"/>
        <v>mature</v>
      </c>
      <c r="O80" s="19">
        <f>_xlfn.NORM.DIST(LN($D80), LN(K80), EXP(Parameters!$B$6), 0)</f>
        <v>2.4682726508622403E-2</v>
      </c>
      <c r="P80" s="19">
        <f>_xlfn.NORM.DIST(LN($D80), LN(L80), EXP(Parameters!$B$7), 0)</f>
        <v>3.5981416635510999</v>
      </c>
      <c r="Q80" s="4">
        <f t="shared" si="15"/>
        <v>2.9015209285248349</v>
      </c>
      <c r="R80" s="4">
        <f t="shared" si="16"/>
        <v>1.065235057624351</v>
      </c>
      <c r="S80" s="2" t="str">
        <f>IF(C80&gt;=Parameters!$B$10,D80-EXP(Parameters!$B$2+Parameters!$B$4*LN($C80)), "")</f>
        <v/>
      </c>
    </row>
    <row r="81" spans="1:19" x14ac:dyDescent="0.35">
      <c r="A81" t="s">
        <v>2500</v>
      </c>
      <c r="B81">
        <v>2</v>
      </c>
      <c r="C81" s="64">
        <v>98</v>
      </c>
      <c r="D81" s="64">
        <v>23</v>
      </c>
      <c r="E81" s="64">
        <v>85</v>
      </c>
      <c r="F81" s="2" t="str">
        <f t="shared" si="9"/>
        <v>8</v>
      </c>
      <c r="G81" s="2" t="str">
        <f t="shared" si="10"/>
        <v>3</v>
      </c>
      <c r="H81" s="2" t="str">
        <f t="shared" si="11"/>
        <v>5</v>
      </c>
      <c r="I81" s="2" t="str">
        <f t="shared" si="12"/>
        <v>98 23</v>
      </c>
      <c r="J81" s="4">
        <f>1/(1+EXP(-Parameters!$B$8-Parameters!$B$9*C81))</f>
        <v>0.61231670875547251</v>
      </c>
      <c r="K81" s="18">
        <f>EXP(Parameters!$B$3+Parameters!$B$5*LN($C81))</f>
        <v>18.800387569154239</v>
      </c>
      <c r="L81" s="18">
        <f>EXP(Parameters!$B$2+Parameters!$B$4*LN($C81))</f>
        <v>23.604411861500896</v>
      </c>
      <c r="M81" s="18">
        <f t="shared" si="13"/>
        <v>20.522345068410143</v>
      </c>
      <c r="N81" s="2" t="str">
        <f t="shared" si="14"/>
        <v>mature</v>
      </c>
      <c r="O81" s="19">
        <f>_xlfn.NORM.DIST(LN($D81), LN(K81), EXP(Parameters!$B$6), 0)</f>
        <v>2.127702687271658E-3</v>
      </c>
      <c r="P81" s="19">
        <f>_xlfn.NORM.DIST(LN($D81), LN(L81), EXP(Parameters!$B$7), 0)</f>
        <v>6.9042323342693326</v>
      </c>
      <c r="Q81" s="4">
        <f t="shared" si="15"/>
        <v>4.2284016941835025</v>
      </c>
      <c r="R81" s="4">
        <f t="shared" si="16"/>
        <v>1.4418240715800379</v>
      </c>
      <c r="S81" s="2" t="str">
        <f>IF(C81&gt;=Parameters!$B$10,D81-EXP(Parameters!$B$2+Parameters!$B$4*LN($C81)), "")</f>
        <v/>
      </c>
    </row>
    <row r="82" spans="1:19" x14ac:dyDescent="0.35">
      <c r="A82" t="s">
        <v>2500</v>
      </c>
      <c r="B82">
        <v>3</v>
      </c>
      <c r="C82" s="64">
        <v>88</v>
      </c>
      <c r="D82" s="64">
        <v>21</v>
      </c>
      <c r="E82" s="64">
        <v>81</v>
      </c>
      <c r="F82" s="2" t="str">
        <f t="shared" si="9"/>
        <v>8</v>
      </c>
      <c r="G82" s="2" t="str">
        <f t="shared" si="10"/>
        <v>1</v>
      </c>
      <c r="H82" s="2" t="str">
        <f t="shared" si="11"/>
        <v>1</v>
      </c>
      <c r="I82" s="2" t="str">
        <f t="shared" si="12"/>
        <v>88 21</v>
      </c>
      <c r="J82" s="4">
        <f>1/(1+EXP(-Parameters!$B$8-Parameters!$B$9*C82))</f>
        <v>0.35185891746891074</v>
      </c>
      <c r="K82" s="18">
        <f>EXP(Parameters!$B$3+Parameters!$B$5*LN($C82))</f>
        <v>16.309470674956241</v>
      </c>
      <c r="L82" s="18">
        <f>EXP(Parameters!$B$2+Parameters!$B$4*LN($C82))</f>
        <v>20.356002919798396</v>
      </c>
      <c r="M82" s="18">
        <f t="shared" si="13"/>
        <v>17.873694137780014</v>
      </c>
      <c r="N82" s="2" t="str">
        <f t="shared" si="14"/>
        <v>mature</v>
      </c>
      <c r="O82" s="19">
        <f>_xlfn.NORM.DIST(LN($D82), LN(K82), EXP(Parameters!$B$6), 0)</f>
        <v>1.915906920443359E-5</v>
      </c>
      <c r="P82" s="19">
        <f>_xlfn.NORM.DIST(LN($D82), LN(L82), EXP(Parameters!$B$7), 0)</f>
        <v>6.5162185422182981</v>
      </c>
      <c r="Q82" s="4">
        <f t="shared" si="15"/>
        <v>2.2928020200356287</v>
      </c>
      <c r="R82" s="4">
        <f t="shared" si="16"/>
        <v>0.8297746591257632</v>
      </c>
      <c r="S82" s="2" t="str">
        <f>IF(C82&gt;=Parameters!$B$10,D82-EXP(Parameters!$B$2+Parameters!$B$4*LN($C82)), "")</f>
        <v/>
      </c>
    </row>
    <row r="83" spans="1:19" x14ac:dyDescent="0.35">
      <c r="A83" t="s">
        <v>2500</v>
      </c>
      <c r="B83">
        <v>3</v>
      </c>
      <c r="C83" s="64">
        <v>111</v>
      </c>
      <c r="D83" s="64">
        <v>27</v>
      </c>
      <c r="E83" s="64">
        <v>91</v>
      </c>
      <c r="F83" s="2" t="str">
        <f t="shared" si="9"/>
        <v>1</v>
      </c>
      <c r="G83" s="2" t="str">
        <f t="shared" si="10"/>
        <v>7</v>
      </c>
      <c r="H83" s="2" t="str">
        <f t="shared" si="11"/>
        <v>1</v>
      </c>
      <c r="I83" s="2" t="str">
        <f t="shared" si="12"/>
        <v>111 27</v>
      </c>
      <c r="J83" s="4">
        <f>1/(1+EXP(-Parameters!$B$8-Parameters!$B$9*C83))</f>
        <v>0.86358393746934214</v>
      </c>
      <c r="K83" s="18">
        <f>EXP(Parameters!$B$3+Parameters!$B$5*LN($C83))</f>
        <v>22.161767377490595</v>
      </c>
      <c r="L83" s="18">
        <f>EXP(Parameters!$B$2+Parameters!$B$4*LN($C83))</f>
        <v>28.016211572719751</v>
      </c>
      <c r="M83" s="18">
        <f t="shared" si="13"/>
        <v>24.081338371598434</v>
      </c>
      <c r="N83" s="2" t="str">
        <f t="shared" si="14"/>
        <v>mature</v>
      </c>
      <c r="O83" s="19">
        <f>_xlfn.NORM.DIST(LN($D83), LN(K83), EXP(Parameters!$B$6), 0)</f>
        <v>2.975715493598134E-3</v>
      </c>
      <c r="P83" s="19">
        <f>_xlfn.NORM.DIST(LN($D83), LN(L83), EXP(Parameters!$B$7), 0)</f>
        <v>6.0342293995933627</v>
      </c>
      <c r="Q83" s="4">
        <f t="shared" si="15"/>
        <v>5.2114695198849486</v>
      </c>
      <c r="R83" s="4">
        <f t="shared" si="16"/>
        <v>1.6508618735540115</v>
      </c>
      <c r="S83" s="2">
        <f>IF(C83&gt;=Parameters!$B$10,D83-EXP(Parameters!$B$2+Parameters!$B$4*LN($C83)), "")</f>
        <v>-1.0162115727197509</v>
      </c>
    </row>
    <row r="84" spans="1:19" x14ac:dyDescent="0.35">
      <c r="A84" t="s">
        <v>2500</v>
      </c>
      <c r="B84">
        <v>3</v>
      </c>
      <c r="C84" s="64">
        <v>121</v>
      </c>
      <c r="D84" s="64">
        <v>31</v>
      </c>
      <c r="E84" s="64">
        <v>89</v>
      </c>
      <c r="F84" s="2" t="str">
        <f t="shared" si="9"/>
        <v>1</v>
      </c>
      <c r="G84" s="2" t="str">
        <f t="shared" si="10"/>
        <v>1</v>
      </c>
      <c r="H84" s="2" t="str">
        <f t="shared" si="11"/>
        <v>9</v>
      </c>
      <c r="I84" s="2" t="str">
        <f t="shared" si="12"/>
        <v>121 31</v>
      </c>
      <c r="J84" s="4">
        <f>1/(1+EXP(-Parameters!$B$8-Parameters!$B$9*C84))</f>
        <v>0.94850100714798768</v>
      </c>
      <c r="K84" s="18">
        <f>EXP(Parameters!$B$3+Parameters!$B$5*LN($C84))</f>
        <v>24.835636835224335</v>
      </c>
      <c r="L84" s="18">
        <f>EXP(Parameters!$B$2+Parameters!$B$4*LN($C84))</f>
        <v>31.545908378747296</v>
      </c>
      <c r="M84" s="18">
        <f t="shared" si="13"/>
        <v>26.901570169069974</v>
      </c>
      <c r="N84" s="2" t="str">
        <f t="shared" si="14"/>
        <v>mature</v>
      </c>
      <c r="O84" s="19">
        <f>_xlfn.NORM.DIST(LN($D84), LN(K84), EXP(Parameters!$B$6), 0)</f>
        <v>3.7978331789945797E-4</v>
      </c>
      <c r="P84" s="19">
        <f>_xlfn.NORM.DIST(LN($D84), LN(L84), EXP(Parameters!$B$7), 0)</f>
        <v>7.4169154393431898</v>
      </c>
      <c r="Q84" s="4">
        <f t="shared" si="15"/>
        <v>7.0349713226068484</v>
      </c>
      <c r="R84" s="4">
        <f t="shared" si="16"/>
        <v>1.9508936141695361</v>
      </c>
      <c r="S84" s="2">
        <f>IF(C84&gt;=Parameters!$B$10,D84-EXP(Parameters!$B$2+Parameters!$B$4*LN($C84)), "")</f>
        <v>-0.54590837874729559</v>
      </c>
    </row>
    <row r="85" spans="1:19" x14ac:dyDescent="0.35">
      <c r="A85" t="s">
        <v>2500</v>
      </c>
      <c r="B85">
        <v>3</v>
      </c>
      <c r="C85" s="64">
        <v>92</v>
      </c>
      <c r="D85" s="64">
        <v>20</v>
      </c>
      <c r="E85" s="64">
        <v>81</v>
      </c>
      <c r="F85" s="2" t="str">
        <f t="shared" si="9"/>
        <v>2</v>
      </c>
      <c r="G85" s="2" t="str">
        <f t="shared" si="10"/>
        <v>0</v>
      </c>
      <c r="H85" s="2" t="str">
        <f t="shared" si="11"/>
        <v>1</v>
      </c>
      <c r="I85" s="2" t="str">
        <f t="shared" si="12"/>
        <v>92 20</v>
      </c>
      <c r="J85" s="4">
        <f>1/(1+EXP(-Parameters!$B$8-Parameters!$B$9*C85))</f>
        <v>0.4542030934768464</v>
      </c>
      <c r="K85" s="18">
        <f>EXP(Parameters!$B$3+Parameters!$B$5*LN($C85))</f>
        <v>17.295505583978258</v>
      </c>
      <c r="L85" s="18">
        <f>EXP(Parameters!$B$2+Parameters!$B$4*LN($C85))</f>
        <v>21.639581788526439</v>
      </c>
      <c r="M85" s="18">
        <f t="shared" si="13"/>
        <v>18.923423912231744</v>
      </c>
      <c r="N85" s="2" t="str">
        <f t="shared" si="14"/>
        <v>mature</v>
      </c>
      <c r="O85" s="19">
        <f>_xlfn.NORM.DIST(LN($D85), LN(K85), EXP(Parameters!$B$6), 0)</f>
        <v>0.11153550999680516</v>
      </c>
      <c r="P85" s="19">
        <f>_xlfn.NORM.DIST(LN($D85), LN(L85), EXP(Parameters!$B$7), 0)</f>
        <v>2.3515399648750126</v>
      </c>
      <c r="Q85" s="4">
        <f t="shared" si="15"/>
        <v>1.1289524628044039</v>
      </c>
      <c r="R85" s="4">
        <f t="shared" si="16"/>
        <v>0.12129017870480155</v>
      </c>
      <c r="S85" s="2" t="str">
        <f>IF(C85&gt;=Parameters!$B$10,D85-EXP(Parameters!$B$2+Parameters!$B$4*LN($C85)), "")</f>
        <v/>
      </c>
    </row>
    <row r="86" spans="1:19" x14ac:dyDescent="0.35">
      <c r="A86" t="s">
        <v>2500</v>
      </c>
      <c r="B86">
        <v>3</v>
      </c>
      <c r="C86" s="64">
        <v>83</v>
      </c>
      <c r="D86" s="64">
        <v>19</v>
      </c>
      <c r="E86" s="64">
        <v>83</v>
      </c>
      <c r="F86" s="2" t="str">
        <f t="shared" si="9"/>
        <v>3</v>
      </c>
      <c r="G86" s="2" t="str">
        <f t="shared" si="10"/>
        <v>9</v>
      </c>
      <c r="H86" s="2" t="str">
        <f t="shared" si="11"/>
        <v>3</v>
      </c>
      <c r="I86" s="2" t="str">
        <f t="shared" si="12"/>
        <v>83 19</v>
      </c>
      <c r="J86" s="4">
        <f>1/(1+EXP(-Parameters!$B$8-Parameters!$B$9*C86))</f>
        <v>0.24143144790831175</v>
      </c>
      <c r="K86" s="18">
        <f>EXP(Parameters!$B$3+Parameters!$B$5*LN($C86))</f>
        <v>15.097042719488009</v>
      </c>
      <c r="L86" s="18">
        <f>EXP(Parameters!$B$2+Parameters!$B$4*LN($C86))</f>
        <v>18.782167882839801</v>
      </c>
      <c r="M86" s="18">
        <f t="shared" si="13"/>
        <v>16.580515527778299</v>
      </c>
      <c r="N86" s="2" t="str">
        <f t="shared" si="14"/>
        <v>mature</v>
      </c>
      <c r="O86" s="19">
        <f>_xlfn.NORM.DIST(LN($D86), LN(K86), EXP(Parameters!$B$6), 0)</f>
        <v>1.7879794697827221E-4</v>
      </c>
      <c r="P86" s="19">
        <f>_xlfn.NORM.DIST(LN($D86), LN(L86), EXP(Parameters!$B$7), 0)</f>
        <v>7.6690019032966976</v>
      </c>
      <c r="Q86" s="4">
        <f t="shared" si="15"/>
        <v>1.8516738640242765</v>
      </c>
      <c r="R86" s="4">
        <f t="shared" si="16"/>
        <v>0.61609002137773483</v>
      </c>
      <c r="S86" s="2" t="str">
        <f>IF(C86&gt;=Parameters!$B$10,D86-EXP(Parameters!$B$2+Parameters!$B$4*LN($C86)), "")</f>
        <v/>
      </c>
    </row>
    <row r="87" spans="1:19" x14ac:dyDescent="0.35">
      <c r="A87" t="s">
        <v>2500</v>
      </c>
      <c r="B87">
        <v>3</v>
      </c>
      <c r="C87" s="64">
        <v>112</v>
      </c>
      <c r="D87" s="64">
        <v>26</v>
      </c>
      <c r="E87" s="64">
        <v>86</v>
      </c>
      <c r="F87" s="2" t="str">
        <f t="shared" si="9"/>
        <v>2</v>
      </c>
      <c r="G87" s="2" t="str">
        <f t="shared" si="10"/>
        <v>6</v>
      </c>
      <c r="H87" s="2" t="str">
        <f t="shared" si="11"/>
        <v>6</v>
      </c>
      <c r="I87" s="2" t="str">
        <f t="shared" si="12"/>
        <v>112 26</v>
      </c>
      <c r="J87" s="4">
        <f>1/(1+EXP(-Parameters!$B$8-Parameters!$B$9*C87))</f>
        <v>0.87568366424949196</v>
      </c>
      <c r="K87" s="18">
        <f>EXP(Parameters!$B$3+Parameters!$B$5*LN($C87))</f>
        <v>22.425802171071368</v>
      </c>
      <c r="L87" s="18">
        <f>EXP(Parameters!$B$2+Parameters!$B$4*LN($C87))</f>
        <v>28.363999471035015</v>
      </c>
      <c r="M87" s="18">
        <f t="shared" si="13"/>
        <v>24.360229057188494</v>
      </c>
      <c r="N87" s="2" t="str">
        <f t="shared" si="14"/>
        <v>mature</v>
      </c>
      <c r="O87" s="19">
        <f>_xlfn.NORM.DIST(LN($D87), LN(K87), EXP(Parameters!$B$6), 0)</f>
        <v>9.5581389871090272E-2</v>
      </c>
      <c r="P87" s="19">
        <f>_xlfn.NORM.DIST(LN($D87), LN(L87), EXP(Parameters!$B$7), 0)</f>
        <v>1.80301000216991</v>
      </c>
      <c r="Q87" s="4">
        <f t="shared" si="15"/>
        <v>1.5907487335333459</v>
      </c>
      <c r="R87" s="4">
        <f t="shared" si="16"/>
        <v>0.46420480698607908</v>
      </c>
      <c r="S87" s="2">
        <f>IF(C87&gt;=Parameters!$B$10,D87-EXP(Parameters!$B$2+Parameters!$B$4*LN($C87)), "")</f>
        <v>-2.3639994710350152</v>
      </c>
    </row>
    <row r="88" spans="1:19" x14ac:dyDescent="0.35">
      <c r="A88" t="s">
        <v>2500</v>
      </c>
      <c r="B88">
        <v>3</v>
      </c>
      <c r="C88" s="64">
        <v>84</v>
      </c>
      <c r="D88" s="64">
        <v>19</v>
      </c>
      <c r="E88" s="64">
        <v>78</v>
      </c>
      <c r="F88" s="2" t="str">
        <f t="shared" si="9"/>
        <v>4</v>
      </c>
      <c r="G88" s="2" t="str">
        <f t="shared" si="10"/>
        <v>9</v>
      </c>
      <c r="H88" s="2" t="str">
        <f t="shared" si="11"/>
        <v>8</v>
      </c>
      <c r="I88" s="2" t="str">
        <f t="shared" si="12"/>
        <v>84 19</v>
      </c>
      <c r="J88" s="4">
        <f>1/(1+EXP(-Parameters!$B$8-Parameters!$B$9*C88))</f>
        <v>0.26152570835489575</v>
      </c>
      <c r="K88" s="18">
        <f>EXP(Parameters!$B$3+Parameters!$B$5*LN($C88))</f>
        <v>15.337702617872731</v>
      </c>
      <c r="L88" s="18">
        <f>EXP(Parameters!$B$2+Parameters!$B$4*LN($C88))</f>
        <v>19.094158821420528</v>
      </c>
      <c r="M88" s="18">
        <f t="shared" si="13"/>
        <v>16.837426371990222</v>
      </c>
      <c r="N88" s="2" t="str">
        <f t="shared" si="14"/>
        <v>mature</v>
      </c>
      <c r="O88" s="19">
        <f>_xlfn.NORM.DIST(LN($D88), LN(K88), EXP(Parameters!$B$6), 0)</f>
        <v>7.418764984583327E-4</v>
      </c>
      <c r="P88" s="19">
        <f>_xlfn.NORM.DIST(LN($D88), LN(L88), EXP(Parameters!$B$7), 0)</f>
        <v>7.8326734142596237</v>
      </c>
      <c r="Q88" s="4">
        <f t="shared" si="15"/>
        <v>2.0489933196984951</v>
      </c>
      <c r="R88" s="4">
        <f t="shared" si="16"/>
        <v>0.71734860897740949</v>
      </c>
      <c r="S88" s="2" t="str">
        <f>IF(C88&gt;=Parameters!$B$10,D88-EXP(Parameters!$B$2+Parameters!$B$4*LN($C88)), "")</f>
        <v/>
      </c>
    </row>
    <row r="89" spans="1:19" x14ac:dyDescent="0.35">
      <c r="A89" t="s">
        <v>2500</v>
      </c>
      <c r="B89">
        <v>3</v>
      </c>
      <c r="C89" s="64">
        <v>113</v>
      </c>
      <c r="D89" s="64">
        <v>29</v>
      </c>
      <c r="E89" s="64">
        <v>93</v>
      </c>
      <c r="F89" s="2" t="str">
        <f t="shared" si="9"/>
        <v>3</v>
      </c>
      <c r="G89" s="2" t="str">
        <f t="shared" si="10"/>
        <v>9</v>
      </c>
      <c r="H89" s="2" t="str">
        <f t="shared" si="11"/>
        <v>3</v>
      </c>
      <c r="I89" s="2" t="str">
        <f t="shared" si="12"/>
        <v>113 29</v>
      </c>
      <c r="J89" s="4">
        <f>1/(1+EXP(-Parameters!$B$8-Parameters!$B$9*C89))</f>
        <v>0.88685079408693668</v>
      </c>
      <c r="K89" s="18">
        <f>EXP(Parameters!$B$3+Parameters!$B$5*LN($C89))</f>
        <v>22.690593733954969</v>
      </c>
      <c r="L89" s="18">
        <f>EXP(Parameters!$B$2+Parameters!$B$4*LN($C89))</f>
        <v>28.712955701636687</v>
      </c>
      <c r="M89" s="18">
        <f t="shared" si="13"/>
        <v>24.639827522024078</v>
      </c>
      <c r="N89" s="2" t="str">
        <f t="shared" si="14"/>
        <v>mature</v>
      </c>
      <c r="O89" s="19">
        <f>_xlfn.NORM.DIST(LN($D89), LN(K89), EXP(Parameters!$B$6), 0)</f>
        <v>4.0559106681522519E-5</v>
      </c>
      <c r="P89" s="19">
        <f>_xlfn.NORM.DIST(LN($D89), LN(L89), EXP(Parameters!$B$7), 0)</f>
        <v>7.7199290429593752</v>
      </c>
      <c r="Q89" s="4">
        <f t="shared" si="15"/>
        <v>6.8464297912740406</v>
      </c>
      <c r="R89" s="4">
        <f t="shared" si="16"/>
        <v>1.9237273180489045</v>
      </c>
      <c r="S89" s="2">
        <f>IF(C89&gt;=Parameters!$B$10,D89-EXP(Parameters!$B$2+Parameters!$B$4*LN($C89)), "")</f>
        <v>0.28704429836331258</v>
      </c>
    </row>
    <row r="90" spans="1:19" x14ac:dyDescent="0.35">
      <c r="A90" t="s">
        <v>2500</v>
      </c>
      <c r="B90">
        <v>3</v>
      </c>
      <c r="C90" s="64">
        <v>89</v>
      </c>
      <c r="D90" s="64">
        <v>20</v>
      </c>
      <c r="E90" s="64">
        <v>80</v>
      </c>
      <c r="F90" s="2" t="str">
        <f t="shared" si="9"/>
        <v>9</v>
      </c>
      <c r="G90" s="2" t="str">
        <f t="shared" si="10"/>
        <v>0</v>
      </c>
      <c r="H90" s="2" t="str">
        <f t="shared" si="11"/>
        <v>0</v>
      </c>
      <c r="I90" s="2" t="str">
        <f t="shared" si="12"/>
        <v>89 20</v>
      </c>
      <c r="J90" s="4">
        <f>1/(1+EXP(-Parameters!$B$8-Parameters!$B$9*C90))</f>
        <v>0.37658134777315855</v>
      </c>
      <c r="K90" s="18">
        <f>EXP(Parameters!$B$3+Parameters!$B$5*LN($C90))</f>
        <v>16.554659019508605</v>
      </c>
      <c r="L90" s="18">
        <f>EXP(Parameters!$B$2+Parameters!$B$4*LN($C90))</f>
        <v>20.674883994276637</v>
      </c>
      <c r="M90" s="18">
        <f t="shared" si="13"/>
        <v>18.13488155706656</v>
      </c>
      <c r="N90" s="2" t="str">
        <f t="shared" si="14"/>
        <v>mature</v>
      </c>
      <c r="O90" s="19">
        <f>_xlfn.NORM.DIST(LN($D90), LN(K90), EXP(Parameters!$B$6), 0)</f>
        <v>5.746639437075967E-3</v>
      </c>
      <c r="P90" s="19">
        <f>_xlfn.NORM.DIST(LN($D90), LN(L90), EXP(Parameters!$B$7), 0)</f>
        <v>6.3518590935426849</v>
      </c>
      <c r="Q90" s="4">
        <f t="shared" si="15"/>
        <v>2.395574220524193</v>
      </c>
      <c r="R90" s="4">
        <f t="shared" si="16"/>
        <v>0.87362296017319085</v>
      </c>
      <c r="S90" s="2" t="str">
        <f>IF(C90&gt;=Parameters!$B$10,D90-EXP(Parameters!$B$2+Parameters!$B$4*LN($C90)), "")</f>
        <v/>
      </c>
    </row>
    <row r="91" spans="1:19" x14ac:dyDescent="0.35">
      <c r="A91" t="s">
        <v>2500</v>
      </c>
      <c r="B91">
        <v>3</v>
      </c>
      <c r="C91" s="64">
        <v>107</v>
      </c>
      <c r="D91" s="64">
        <v>28</v>
      </c>
      <c r="E91" s="64">
        <v>94</v>
      </c>
      <c r="F91" s="2" t="str">
        <f t="shared" si="9"/>
        <v>7</v>
      </c>
      <c r="G91" s="2" t="str">
        <f t="shared" si="10"/>
        <v>8</v>
      </c>
      <c r="H91" s="2" t="str">
        <f t="shared" si="11"/>
        <v>4</v>
      </c>
      <c r="I91" s="2" t="str">
        <f t="shared" si="12"/>
        <v>107 28</v>
      </c>
      <c r="J91" s="4">
        <f>1/(1+EXP(-Parameters!$B$8-Parameters!$B$9*C91))</f>
        <v>0.8050570197393081</v>
      </c>
      <c r="K91" s="18">
        <f>EXP(Parameters!$B$3+Parameters!$B$5*LN($C91))</f>
        <v>21.113289479843672</v>
      </c>
      <c r="L91" s="18">
        <f>EXP(Parameters!$B$2+Parameters!$B$4*LN($C91))</f>
        <v>26.636875989263057</v>
      </c>
      <c r="M91" s="18">
        <f t="shared" si="13"/>
        <v>22.972945709967171</v>
      </c>
      <c r="N91" s="2" t="str">
        <f t="shared" si="14"/>
        <v>mature</v>
      </c>
      <c r="O91" s="19">
        <f>_xlfn.NORM.DIST(LN($D91), LN(K91), EXP(Parameters!$B$6), 0)</f>
        <v>7.8024515602186559E-7</v>
      </c>
      <c r="P91" s="19">
        <f>_xlfn.NORM.DIST(LN($D91), LN(L91), EXP(Parameters!$B$7), 0)</f>
        <v>4.8471771071105216</v>
      </c>
      <c r="Q91" s="4">
        <f t="shared" si="15"/>
        <v>3.9022541081023139</v>
      </c>
      <c r="R91" s="4">
        <f t="shared" si="16"/>
        <v>1.361554362608042</v>
      </c>
      <c r="S91" s="2" t="str">
        <f>IF(C91&gt;=Parameters!$B$10,D91-EXP(Parameters!$B$2+Parameters!$B$4*LN($C91)), "")</f>
        <v/>
      </c>
    </row>
    <row r="92" spans="1:19" x14ac:dyDescent="0.35">
      <c r="A92" t="s">
        <v>2500</v>
      </c>
      <c r="B92">
        <v>3</v>
      </c>
      <c r="C92" s="64">
        <v>113</v>
      </c>
      <c r="D92" s="64">
        <v>27</v>
      </c>
      <c r="E92" s="64">
        <v>87</v>
      </c>
      <c r="F92" s="2" t="str">
        <f t="shared" si="9"/>
        <v>3</v>
      </c>
      <c r="G92" s="2" t="str">
        <f t="shared" si="10"/>
        <v>7</v>
      </c>
      <c r="H92" s="2" t="str">
        <f t="shared" si="11"/>
        <v>7</v>
      </c>
      <c r="I92" s="2" t="str">
        <f t="shared" si="12"/>
        <v>113 27</v>
      </c>
      <c r="J92" s="4">
        <f>1/(1+EXP(-Parameters!$B$8-Parameters!$B$9*C92))</f>
        <v>0.88685079408693668</v>
      </c>
      <c r="K92" s="18">
        <f>EXP(Parameters!$B$3+Parameters!$B$5*LN($C92))</f>
        <v>22.690593733954969</v>
      </c>
      <c r="L92" s="18">
        <f>EXP(Parameters!$B$2+Parameters!$B$4*LN($C92))</f>
        <v>28.712955701636687</v>
      </c>
      <c r="M92" s="18">
        <f t="shared" si="13"/>
        <v>24.639827522024078</v>
      </c>
      <c r="N92" s="2" t="str">
        <f t="shared" si="14"/>
        <v>mature</v>
      </c>
      <c r="O92" s="19">
        <f>_xlfn.NORM.DIST(LN($D92), LN(K92), EXP(Parameters!$B$6), 0)</f>
        <v>1.7545447687189686E-2</v>
      </c>
      <c r="P92" s="19">
        <f>_xlfn.NORM.DIST(LN($D92), LN(L92), EXP(Parameters!$B$7), 0)</f>
        <v>3.7690705954349855</v>
      </c>
      <c r="Q92" s="4">
        <f t="shared" si="15"/>
        <v>3.344588504004435</v>
      </c>
      <c r="R92" s="4">
        <f t="shared" si="16"/>
        <v>1.2073436677779805</v>
      </c>
      <c r="S92" s="2">
        <f>IF(C92&gt;=Parameters!$B$10,D92-EXP(Parameters!$B$2+Parameters!$B$4*LN($C92)), "")</f>
        <v>-1.7129557016366874</v>
      </c>
    </row>
    <row r="93" spans="1:19" x14ac:dyDescent="0.35">
      <c r="A93" t="s">
        <v>2500</v>
      </c>
      <c r="B93">
        <v>3</v>
      </c>
      <c r="C93" s="64">
        <v>106</v>
      </c>
      <c r="D93" s="64">
        <v>26</v>
      </c>
      <c r="E93" s="64">
        <v>89</v>
      </c>
      <c r="F93" s="2" t="str">
        <f t="shared" si="9"/>
        <v>6</v>
      </c>
      <c r="G93" s="2" t="str">
        <f t="shared" si="10"/>
        <v>6</v>
      </c>
      <c r="H93" s="2" t="str">
        <f t="shared" si="11"/>
        <v>9</v>
      </c>
      <c r="I93" s="2" t="str">
        <f t="shared" si="12"/>
        <v>106 26</v>
      </c>
      <c r="J93" s="4">
        <f>1/(1+EXP(-Parameters!$B$8-Parameters!$B$9*C93))</f>
        <v>0.78774935536896651</v>
      </c>
      <c r="K93" s="18">
        <f>EXP(Parameters!$B$3+Parameters!$B$5*LN($C93))</f>
        <v>20.85310935609834</v>
      </c>
      <c r="L93" s="18">
        <f>EXP(Parameters!$B$2+Parameters!$B$4*LN($C93))</f>
        <v>26.295030138779993</v>
      </c>
      <c r="M93" s="18">
        <f t="shared" si="13"/>
        <v>22.697663777490892</v>
      </c>
      <c r="N93" s="2" t="str">
        <f t="shared" si="14"/>
        <v>mature</v>
      </c>
      <c r="O93" s="19">
        <f>_xlfn.NORM.DIST(LN($D93), LN(K93), EXP(Parameters!$B$6), 0)</f>
        <v>4.196599582128969E-4</v>
      </c>
      <c r="P93" s="19">
        <f>_xlfn.NORM.DIST(LN($D93), LN(L93), EXP(Parameters!$B$7), 0)</f>
        <v>7.6774380953660479</v>
      </c>
      <c r="Q93" s="4">
        <f t="shared" si="15"/>
        <v>6.0479859836064067</v>
      </c>
      <c r="R93" s="4">
        <f t="shared" si="16"/>
        <v>1.7997253213491506</v>
      </c>
      <c r="S93" s="2" t="str">
        <f>IF(C93&gt;=Parameters!$B$10,D93-EXP(Parameters!$B$2+Parameters!$B$4*LN($C93)), "")</f>
        <v/>
      </c>
    </row>
    <row r="94" spans="1:19" x14ac:dyDescent="0.35">
      <c r="A94" t="s">
        <v>2500</v>
      </c>
      <c r="B94">
        <v>3</v>
      </c>
      <c r="C94" s="64">
        <v>114</v>
      </c>
      <c r="D94" s="64">
        <v>28</v>
      </c>
      <c r="E94" s="64">
        <v>94</v>
      </c>
      <c r="F94" s="2" t="str">
        <f t="shared" si="9"/>
        <v>4</v>
      </c>
      <c r="G94" s="2" t="str">
        <f t="shared" si="10"/>
        <v>8</v>
      </c>
      <c r="H94" s="2" t="str">
        <f t="shared" si="11"/>
        <v>4</v>
      </c>
      <c r="I94" s="2" t="str">
        <f t="shared" si="12"/>
        <v>114 28</v>
      </c>
      <c r="J94" s="4">
        <f>1/(1+EXP(-Parameters!$B$8-Parameters!$B$9*C94))</f>
        <v>0.89713263718970226</v>
      </c>
      <c r="K94" s="18">
        <f>EXP(Parameters!$B$3+Parameters!$B$5*LN($C94))</f>
        <v>22.956137509225673</v>
      </c>
      <c r="L94" s="18">
        <f>EXP(Parameters!$B$2+Parameters!$B$4*LN($C94))</f>
        <v>29.063073797902575</v>
      </c>
      <c r="M94" s="18">
        <f t="shared" si="13"/>
        <v>24.9201292748726</v>
      </c>
      <c r="N94" s="2" t="str">
        <f t="shared" si="14"/>
        <v>mature</v>
      </c>
      <c r="O94" s="19">
        <f>_xlfn.NORM.DIST(LN($D94), LN(K94), EXP(Parameters!$B$6), 0)</f>
        <v>2.7131781397038996E-3</v>
      </c>
      <c r="P94" s="19">
        <f>_xlfn.NORM.DIST(LN($D94), LN(L94), EXP(Parameters!$B$7), 0)</f>
        <v>6.0066316237811268</v>
      </c>
      <c r="Q94" s="4">
        <f t="shared" si="15"/>
        <v>5.3890243667498918</v>
      </c>
      <c r="R94" s="4">
        <f t="shared" si="16"/>
        <v>1.6843643605128376</v>
      </c>
      <c r="S94" s="2">
        <f>IF(C94&gt;=Parameters!$B$10,D94-EXP(Parameters!$B$2+Parameters!$B$4*LN($C94)), "")</f>
        <v>-1.0630737979025753</v>
      </c>
    </row>
    <row r="95" spans="1:19" x14ac:dyDescent="0.35">
      <c r="A95" t="s">
        <v>2500</v>
      </c>
      <c r="B95">
        <v>3</v>
      </c>
      <c r="C95" s="64">
        <v>89</v>
      </c>
      <c r="D95" s="64">
        <v>21</v>
      </c>
      <c r="E95" s="64">
        <v>80</v>
      </c>
      <c r="F95" s="2" t="str">
        <f t="shared" si="9"/>
        <v>9</v>
      </c>
      <c r="G95" s="2" t="str">
        <f t="shared" si="10"/>
        <v>1</v>
      </c>
      <c r="H95" s="2" t="str">
        <f t="shared" si="11"/>
        <v>0</v>
      </c>
      <c r="I95" s="2" t="str">
        <f t="shared" si="12"/>
        <v>89 21</v>
      </c>
      <c r="J95" s="4">
        <f>1/(1+EXP(-Parameters!$B$8-Parameters!$B$9*C95))</f>
        <v>0.37658134777315855</v>
      </c>
      <c r="K95" s="18">
        <f>EXP(Parameters!$B$3+Parameters!$B$5*LN($C95))</f>
        <v>16.554659019508605</v>
      </c>
      <c r="L95" s="18">
        <f>EXP(Parameters!$B$2+Parameters!$B$4*LN($C95))</f>
        <v>20.674883994276637</v>
      </c>
      <c r="M95" s="18">
        <f t="shared" si="13"/>
        <v>18.13488155706656</v>
      </c>
      <c r="N95" s="2" t="str">
        <f t="shared" si="14"/>
        <v>mature</v>
      </c>
      <c r="O95" s="19">
        <f>_xlfn.NORM.DIST(LN($D95), LN(K95), EXP(Parameters!$B$6), 0)</f>
        <v>8.4444325431374238E-5</v>
      </c>
      <c r="P95" s="19">
        <f>_xlfn.NORM.DIST(LN($D95), LN(L95), EXP(Parameters!$B$7), 0)</f>
        <v>7.5058957490581193</v>
      </c>
      <c r="Q95" s="4">
        <f t="shared" si="15"/>
        <v>2.826632981592677</v>
      </c>
      <c r="R95" s="4">
        <f t="shared" si="16"/>
        <v>1.0390862441753121</v>
      </c>
      <c r="S95" s="2" t="str">
        <f>IF(C95&gt;=Parameters!$B$10,D95-EXP(Parameters!$B$2+Parameters!$B$4*LN($C95)), "")</f>
        <v/>
      </c>
    </row>
    <row r="96" spans="1:19" x14ac:dyDescent="0.35">
      <c r="A96" t="s">
        <v>2500</v>
      </c>
      <c r="B96">
        <v>3</v>
      </c>
      <c r="C96" s="64">
        <v>100</v>
      </c>
      <c r="D96" s="64">
        <v>24</v>
      </c>
      <c r="E96" s="64">
        <v>89</v>
      </c>
      <c r="F96" s="2" t="str">
        <f t="shared" si="9"/>
        <v>0</v>
      </c>
      <c r="G96" s="2" t="str">
        <f t="shared" si="10"/>
        <v>4</v>
      </c>
      <c r="H96" s="2" t="str">
        <f t="shared" si="11"/>
        <v>9</v>
      </c>
      <c r="I96" s="2" t="str">
        <f t="shared" si="12"/>
        <v>100 24</v>
      </c>
      <c r="J96" s="4">
        <f>1/(1+EXP(-Parameters!$B$8-Parameters!$B$9*C96))</f>
        <v>0.66164839876400194</v>
      </c>
      <c r="K96" s="18">
        <f>EXP(Parameters!$B$3+Parameters!$B$5*LN($C96))</f>
        <v>19.308707150494147</v>
      </c>
      <c r="L96" s="18">
        <f>EXP(Parameters!$B$2+Parameters!$B$4*LN($C96))</f>
        <v>24.269603389150522</v>
      </c>
      <c r="M96" s="18">
        <f t="shared" si="13"/>
        <v>21.061611781570956</v>
      </c>
      <c r="N96" s="2" t="str">
        <f t="shared" si="14"/>
        <v>mature</v>
      </c>
      <c r="O96" s="19">
        <f>_xlfn.NORM.DIST(LN($D96), LN(K96), EXP(Parameters!$B$6), 0)</f>
        <v>5.5237806215590604E-4</v>
      </c>
      <c r="P96" s="19">
        <f>_xlfn.NORM.DIST(LN($D96), LN(L96), EXP(Parameters!$B$7), 0)</f>
        <v>7.6812149942086103</v>
      </c>
      <c r="Q96" s="4">
        <f t="shared" si="15"/>
        <v>5.0824504994819879</v>
      </c>
      <c r="R96" s="4">
        <f t="shared" si="16"/>
        <v>1.6257935270694908</v>
      </c>
      <c r="S96" s="2" t="str">
        <f>IF(C96&gt;=Parameters!$B$10,D96-EXP(Parameters!$B$2+Parameters!$B$4*LN($C96)), "")</f>
        <v/>
      </c>
    </row>
    <row r="97" spans="1:19" x14ac:dyDescent="0.35">
      <c r="A97" t="s">
        <v>2500</v>
      </c>
      <c r="B97">
        <v>3</v>
      </c>
      <c r="C97" s="64">
        <v>104</v>
      </c>
      <c r="D97" s="64">
        <v>26</v>
      </c>
      <c r="E97" s="64">
        <v>88</v>
      </c>
      <c r="F97" s="2" t="str">
        <f t="shared" si="9"/>
        <v>4</v>
      </c>
      <c r="G97" s="2" t="str">
        <f t="shared" si="10"/>
        <v>6</v>
      </c>
      <c r="H97" s="2" t="str">
        <f t="shared" si="11"/>
        <v>8</v>
      </c>
      <c r="I97" s="2" t="str">
        <f t="shared" si="12"/>
        <v>104 26</v>
      </c>
      <c r="J97" s="4">
        <f>1/(1+EXP(-Parameters!$B$8-Parameters!$B$9*C97))</f>
        <v>0.74985222302072962</v>
      </c>
      <c r="K97" s="18">
        <f>EXP(Parameters!$B$3+Parameters!$B$5*LN($C97))</f>
        <v>20.335111036615832</v>
      </c>
      <c r="L97" s="18">
        <f>EXP(Parameters!$B$2+Parameters!$B$4*LN($C97))</f>
        <v>25.614973208246262</v>
      </c>
      <c r="M97" s="18">
        <f t="shared" si="13"/>
        <v>22.14931366219318</v>
      </c>
      <c r="N97" s="2" t="str">
        <f t="shared" si="14"/>
        <v>mature</v>
      </c>
      <c r="O97" s="19">
        <f>_xlfn.NORM.DIST(LN($D97), LN(K97), EXP(Parameters!$B$6), 0)</f>
        <v>3.8968113873084021E-5</v>
      </c>
      <c r="P97" s="19">
        <f>_xlfn.NORM.DIST(LN($D97), LN(L97), EXP(Parameters!$B$7), 0)</f>
        <v>7.5364195623298436</v>
      </c>
      <c r="Q97" s="4">
        <f t="shared" si="15"/>
        <v>5.6512107102170059</v>
      </c>
      <c r="R97" s="4">
        <f t="shared" si="16"/>
        <v>1.73186980719676</v>
      </c>
      <c r="S97" s="2" t="str">
        <f>IF(C97&gt;=Parameters!$B$10,D97-EXP(Parameters!$B$2+Parameters!$B$4*LN($C97)), "")</f>
        <v/>
      </c>
    </row>
    <row r="98" spans="1:19" x14ac:dyDescent="0.35">
      <c r="A98" t="s">
        <v>2500</v>
      </c>
      <c r="B98">
        <v>3</v>
      </c>
      <c r="C98" s="64">
        <v>117</v>
      </c>
      <c r="D98" s="64">
        <v>29</v>
      </c>
      <c r="E98" s="64">
        <v>89</v>
      </c>
      <c r="F98" s="2" t="str">
        <f t="shared" si="9"/>
        <v>7</v>
      </c>
      <c r="G98" s="2" t="str">
        <f t="shared" si="10"/>
        <v>9</v>
      </c>
      <c r="H98" s="2" t="str">
        <f t="shared" si="11"/>
        <v>9</v>
      </c>
      <c r="I98" s="2" t="str">
        <f t="shared" si="12"/>
        <v>117 29</v>
      </c>
      <c r="J98" s="4">
        <f>1/(1+EXP(-Parameters!$B$8-Parameters!$B$9*C98))</f>
        <v>0.92316480721423155</v>
      </c>
      <c r="K98" s="18">
        <f>EXP(Parameters!$B$3+Parameters!$B$5*LN($C98))</f>
        <v>23.75723753928861</v>
      </c>
      <c r="L98" s="18">
        <f>EXP(Parameters!$B$2+Parameters!$B$4*LN($C98))</f>
        <v>30.120335986355592</v>
      </c>
      <c r="M98" s="18">
        <f t="shared" si="13"/>
        <v>25.765210355068117</v>
      </c>
      <c r="N98" s="2" t="str">
        <f t="shared" si="14"/>
        <v>mature</v>
      </c>
      <c r="O98" s="19">
        <f>_xlfn.NORM.DIST(LN($D98), LN(K98), EXP(Parameters!$B$6), 0)</f>
        <v>2.5458319630201147E-3</v>
      </c>
      <c r="P98" s="19">
        <f>_xlfn.NORM.DIST(LN($D98), LN(L98), EXP(Parameters!$B$7), 0)</f>
        <v>5.9505959788730038</v>
      </c>
      <c r="Q98" s="4">
        <f t="shared" si="15"/>
        <v>5.4935763991357573</v>
      </c>
      <c r="R98" s="4">
        <f t="shared" si="16"/>
        <v>1.7035794822498178</v>
      </c>
      <c r="S98" s="2">
        <f>IF(C98&gt;=Parameters!$B$10,D98-EXP(Parameters!$B$2+Parameters!$B$4*LN($C98)), "")</f>
        <v>-1.1203359863555917</v>
      </c>
    </row>
    <row r="99" spans="1:19" x14ac:dyDescent="0.35">
      <c r="A99" t="s">
        <v>2500</v>
      </c>
      <c r="B99">
        <v>3</v>
      </c>
      <c r="C99" s="64">
        <v>107</v>
      </c>
      <c r="D99" s="64">
        <v>26</v>
      </c>
      <c r="E99" s="64">
        <v>86</v>
      </c>
      <c r="F99" s="2" t="str">
        <f t="shared" si="9"/>
        <v>7</v>
      </c>
      <c r="G99" s="2" t="str">
        <f t="shared" si="10"/>
        <v>6</v>
      </c>
      <c r="H99" s="2" t="str">
        <f t="shared" si="11"/>
        <v>6</v>
      </c>
      <c r="I99" s="2" t="str">
        <f t="shared" si="12"/>
        <v>107 26</v>
      </c>
      <c r="J99" s="4">
        <f>1/(1+EXP(-Parameters!$B$8-Parameters!$B$9*C99))</f>
        <v>0.8050570197393081</v>
      </c>
      <c r="K99" s="18">
        <f>EXP(Parameters!$B$3+Parameters!$B$5*LN($C99))</f>
        <v>21.113289479843672</v>
      </c>
      <c r="L99" s="18">
        <f>EXP(Parameters!$B$2+Parameters!$B$4*LN($C99))</f>
        <v>26.636875989263057</v>
      </c>
      <c r="M99" s="18">
        <f t="shared" si="13"/>
        <v>22.972945709967171</v>
      </c>
      <c r="N99" s="2" t="str">
        <f t="shared" si="14"/>
        <v>mature</v>
      </c>
      <c r="O99" s="19">
        <f>_xlfn.NORM.DIST(LN($D99), LN(K99), EXP(Parameters!$B$6), 0)</f>
        <v>1.2323586414931698E-3</v>
      </c>
      <c r="P99" s="19">
        <f>_xlfn.NORM.DIST(LN($D99), LN(L99), EXP(Parameters!$B$7), 0)</f>
        <v>7.0223954795694548</v>
      </c>
      <c r="Q99" s="4">
        <f t="shared" si="15"/>
        <v>5.6536690158792977</v>
      </c>
      <c r="R99" s="4">
        <f t="shared" si="16"/>
        <v>1.732304717741693</v>
      </c>
      <c r="S99" s="2" t="str">
        <f>IF(C99&gt;=Parameters!$B$10,D99-EXP(Parameters!$B$2+Parameters!$B$4*LN($C99)), "")</f>
        <v/>
      </c>
    </row>
    <row r="100" spans="1:19" x14ac:dyDescent="0.35">
      <c r="A100" t="s">
        <v>2500</v>
      </c>
      <c r="B100">
        <v>3</v>
      </c>
      <c r="C100" s="64">
        <v>87</v>
      </c>
      <c r="D100" s="64">
        <v>20</v>
      </c>
      <c r="E100" s="64">
        <v>77</v>
      </c>
      <c r="F100" s="2" t="str">
        <f t="shared" si="9"/>
        <v>7</v>
      </c>
      <c r="G100" s="2" t="str">
        <f t="shared" si="10"/>
        <v>0</v>
      </c>
      <c r="H100" s="2" t="str">
        <f t="shared" si="11"/>
        <v>7</v>
      </c>
      <c r="I100" s="2" t="str">
        <f t="shared" si="12"/>
        <v>87 20</v>
      </c>
      <c r="J100" s="4">
        <f>1/(1+EXP(-Parameters!$B$8-Parameters!$B$9*C100))</f>
        <v>0.32790583024912545</v>
      </c>
      <c r="K100" s="18">
        <f>EXP(Parameters!$B$3+Parameters!$B$5*LN($C100))</f>
        <v>16.065173844323819</v>
      </c>
      <c r="L100" s="18">
        <f>EXP(Parameters!$B$2+Parameters!$B$4*LN($C100))</f>
        <v>20.038480045955321</v>
      </c>
      <c r="M100" s="18">
        <f t="shared" si="13"/>
        <v>17.613347927040483</v>
      </c>
      <c r="N100" s="2" t="str">
        <f t="shared" si="14"/>
        <v>mature</v>
      </c>
      <c r="O100" s="19">
        <f>_xlfn.NORM.DIST(LN($D100), LN(K100), EXP(Parameters!$B$6), 0)</f>
        <v>4.8029738931028239E-4</v>
      </c>
      <c r="P100" s="19">
        <f>_xlfn.NORM.DIST(LN($D100), LN(L100), EXP(Parameters!$B$7), 0)</f>
        <v>7.8643520849297941</v>
      </c>
      <c r="Q100" s="4">
        <f t="shared" si="15"/>
        <v>2.5790897048554466</v>
      </c>
      <c r="R100" s="4">
        <f t="shared" si="16"/>
        <v>0.94743650909982402</v>
      </c>
      <c r="S100" s="2" t="str">
        <f>IF(C100&gt;=Parameters!$B$10,D100-EXP(Parameters!$B$2+Parameters!$B$4*LN($C100)), "")</f>
        <v/>
      </c>
    </row>
    <row r="101" spans="1:19" x14ac:dyDescent="0.35">
      <c r="A101" t="s">
        <v>2500</v>
      </c>
      <c r="B101">
        <v>3</v>
      </c>
      <c r="C101" s="64">
        <v>102</v>
      </c>
      <c r="D101" s="64">
        <v>24</v>
      </c>
      <c r="E101" s="64">
        <v>85</v>
      </c>
      <c r="F101" s="2" t="str">
        <f t="shared" si="9"/>
        <v>2</v>
      </c>
      <c r="G101" s="2" t="str">
        <f t="shared" si="10"/>
        <v>4</v>
      </c>
      <c r="H101" s="2" t="str">
        <f t="shared" si="11"/>
        <v>5</v>
      </c>
      <c r="I101" s="2" t="str">
        <f t="shared" si="12"/>
        <v>102 24</v>
      </c>
      <c r="J101" s="4">
        <f>1/(1+EXP(-Parameters!$B$8-Parameters!$B$9*C101))</f>
        <v>0.70769935811813878</v>
      </c>
      <c r="K101" s="18">
        <f>EXP(Parameters!$B$3+Parameters!$B$5*LN($C101))</f>
        <v>19.820296206539236</v>
      </c>
      <c r="L101" s="18">
        <f>EXP(Parameters!$B$2+Parameters!$B$4*LN($C101))</f>
        <v>24.939811053735465</v>
      </c>
      <c r="M101" s="18">
        <f t="shared" si="13"/>
        <v>21.603949060070374</v>
      </c>
      <c r="N101" s="2" t="str">
        <f t="shared" si="14"/>
        <v>mature</v>
      </c>
      <c r="O101" s="19">
        <f>_xlfn.NORM.DIST(LN($D101), LN(K101), EXP(Parameters!$B$6), 0)</f>
        <v>4.8195378123702254E-3</v>
      </c>
      <c r="P101" s="19">
        <f>_xlfn.NORM.DIST(LN($D101), LN(L101), EXP(Parameters!$B$7), 0)</f>
        <v>5.9059804204273281</v>
      </c>
      <c r="Q101" s="4">
        <f t="shared" si="15"/>
        <v>4.1810673065908457</v>
      </c>
      <c r="R101" s="4">
        <f t="shared" si="16"/>
        <v>1.4305665504488345</v>
      </c>
      <c r="S101" s="2" t="str">
        <f>IF(C101&gt;=Parameters!$B$10,D101-EXP(Parameters!$B$2+Parameters!$B$4*LN($C101)), "")</f>
        <v/>
      </c>
    </row>
    <row r="102" spans="1:19" x14ac:dyDescent="0.35">
      <c r="A102" t="s">
        <v>2500</v>
      </c>
      <c r="B102">
        <v>3</v>
      </c>
      <c r="C102" s="64">
        <v>105</v>
      </c>
      <c r="D102" s="64">
        <v>26</v>
      </c>
      <c r="E102" s="64">
        <v>87</v>
      </c>
      <c r="F102" s="2" t="str">
        <f t="shared" si="9"/>
        <v>5</v>
      </c>
      <c r="G102" s="2" t="str">
        <f t="shared" si="10"/>
        <v>6</v>
      </c>
      <c r="H102" s="2" t="str">
        <f t="shared" si="11"/>
        <v>7</v>
      </c>
      <c r="I102" s="2" t="str">
        <f t="shared" si="12"/>
        <v>105 26</v>
      </c>
      <c r="J102" s="4">
        <f>1/(1+EXP(-Parameters!$B$8-Parameters!$B$9*C102))</f>
        <v>0.76934531660241856</v>
      </c>
      <c r="K102" s="18">
        <f>EXP(Parameters!$B$3+Parameters!$B$5*LN($C102))</f>
        <v>20.593714849654653</v>
      </c>
      <c r="L102" s="18">
        <f>EXP(Parameters!$B$2+Parameters!$B$4*LN($C102))</f>
        <v>25.954393485790241</v>
      </c>
      <c r="M102" s="18">
        <f t="shared" si="13"/>
        <v>22.42311808998673</v>
      </c>
      <c r="N102" s="2" t="str">
        <f t="shared" si="14"/>
        <v>mature</v>
      </c>
      <c r="O102" s="19">
        <f>_xlfn.NORM.DIST(LN($D102), LN(K102), EXP(Parameters!$B$6), 0)</f>
        <v>1.3279435867842845E-4</v>
      </c>
      <c r="P102" s="19">
        <f>_xlfn.NORM.DIST(LN($D102), LN(L102), EXP(Parameters!$B$7), 0)</f>
        <v>7.8652892891240365</v>
      </c>
      <c r="Q102" s="4">
        <f t="shared" si="15"/>
        <v>6.0511541079515014</v>
      </c>
      <c r="R102" s="4">
        <f t="shared" si="16"/>
        <v>1.8002490154949373</v>
      </c>
      <c r="S102" s="2" t="str">
        <f>IF(C102&gt;=Parameters!$B$10,D102-EXP(Parameters!$B$2+Parameters!$B$4*LN($C102)), "")</f>
        <v/>
      </c>
    </row>
    <row r="103" spans="1:19" x14ac:dyDescent="0.35">
      <c r="A103" t="s">
        <v>2500</v>
      </c>
      <c r="B103">
        <v>3</v>
      </c>
      <c r="C103" s="64">
        <v>97</v>
      </c>
      <c r="D103" s="64">
        <v>23</v>
      </c>
      <c r="E103" s="64">
        <v>94</v>
      </c>
      <c r="F103" s="2" t="str">
        <f t="shared" si="9"/>
        <v>7</v>
      </c>
      <c r="G103" s="2" t="str">
        <f t="shared" si="10"/>
        <v>3</v>
      </c>
      <c r="H103" s="2" t="str">
        <f t="shared" si="11"/>
        <v>4</v>
      </c>
      <c r="I103" s="2" t="str">
        <f t="shared" si="12"/>
        <v>97 23</v>
      </c>
      <c r="J103" s="4">
        <f>1/(1+EXP(-Parameters!$B$8-Parameters!$B$9*C103))</f>
        <v>0.5866823242240583</v>
      </c>
      <c r="K103" s="18">
        <f>EXP(Parameters!$B$3+Parameters!$B$5*LN($C103))</f>
        <v>18.54746789404059</v>
      </c>
      <c r="L103" s="18">
        <f>EXP(Parameters!$B$2+Parameters!$B$4*LN($C103))</f>
        <v>23.273716967534682</v>
      </c>
      <c r="M103" s="18">
        <f t="shared" si="13"/>
        <v>20.253877097580474</v>
      </c>
      <c r="N103" s="2" t="str">
        <f t="shared" si="14"/>
        <v>mature</v>
      </c>
      <c r="O103" s="19">
        <f>_xlfn.NORM.DIST(LN($D103), LN(K103), EXP(Parameters!$B$6), 0)</f>
        <v>6.7795125784634442E-4</v>
      </c>
      <c r="P103" s="19">
        <f>_xlfn.NORM.DIST(LN($D103), LN(L103), EXP(Parameters!$B$7), 0)</f>
        <v>7.6585714396180959</v>
      </c>
      <c r="Q103" s="4">
        <f t="shared" si="15"/>
        <v>4.4934287016693188</v>
      </c>
      <c r="R103" s="4">
        <f t="shared" si="16"/>
        <v>1.5026160409979352</v>
      </c>
      <c r="S103" s="2" t="str">
        <f>IF(C103&gt;=Parameters!$B$10,D103-EXP(Parameters!$B$2+Parameters!$B$4*LN($C103)), "")</f>
        <v/>
      </c>
    </row>
    <row r="104" spans="1:19" x14ac:dyDescent="0.35">
      <c r="A104" t="s">
        <v>2500</v>
      </c>
      <c r="B104">
        <v>3</v>
      </c>
      <c r="C104" s="64">
        <v>97</v>
      </c>
      <c r="D104" s="64">
        <v>23</v>
      </c>
      <c r="E104" s="64">
        <v>87</v>
      </c>
      <c r="F104" s="2" t="str">
        <f t="shared" si="9"/>
        <v>7</v>
      </c>
      <c r="G104" s="2" t="str">
        <f t="shared" si="10"/>
        <v>3</v>
      </c>
      <c r="H104" s="2" t="str">
        <f t="shared" si="11"/>
        <v>7</v>
      </c>
      <c r="I104" s="2" t="str">
        <f t="shared" si="12"/>
        <v>97 23</v>
      </c>
      <c r="J104" s="4">
        <f>1/(1+EXP(-Parameters!$B$8-Parameters!$B$9*C104))</f>
        <v>0.5866823242240583</v>
      </c>
      <c r="K104" s="18">
        <f>EXP(Parameters!$B$3+Parameters!$B$5*LN($C104))</f>
        <v>18.54746789404059</v>
      </c>
      <c r="L104" s="18">
        <f>EXP(Parameters!$B$2+Parameters!$B$4*LN($C104))</f>
        <v>23.273716967534682</v>
      </c>
      <c r="M104" s="18">
        <f t="shared" si="13"/>
        <v>20.253877097580474</v>
      </c>
      <c r="N104" s="2" t="str">
        <f t="shared" si="14"/>
        <v>mature</v>
      </c>
      <c r="O104" s="19">
        <f>_xlfn.NORM.DIST(LN($D104), LN(K104), EXP(Parameters!$B$6), 0)</f>
        <v>6.7795125784634442E-4</v>
      </c>
      <c r="P104" s="19">
        <f>_xlfn.NORM.DIST(LN($D104), LN(L104), EXP(Parameters!$B$7), 0)</f>
        <v>7.6585714396180959</v>
      </c>
      <c r="Q104" s="4">
        <f t="shared" si="15"/>
        <v>4.4934287016693188</v>
      </c>
      <c r="R104" s="4">
        <f t="shared" si="16"/>
        <v>1.5026160409979352</v>
      </c>
      <c r="S104" s="2" t="str">
        <f>IF(C104&gt;=Parameters!$B$10,D104-EXP(Parameters!$B$2+Parameters!$B$4*LN($C104)), "")</f>
        <v/>
      </c>
    </row>
    <row r="105" spans="1:19" x14ac:dyDescent="0.35">
      <c r="A105" t="s">
        <v>2500</v>
      </c>
      <c r="B105">
        <v>3</v>
      </c>
      <c r="C105" s="64">
        <v>99</v>
      </c>
      <c r="D105" s="64">
        <v>25</v>
      </c>
      <c r="E105" s="64">
        <v>89</v>
      </c>
      <c r="F105" s="2" t="str">
        <f t="shared" si="9"/>
        <v>9</v>
      </c>
      <c r="G105" s="2" t="str">
        <f t="shared" si="10"/>
        <v>5</v>
      </c>
      <c r="H105" s="2" t="str">
        <f t="shared" si="11"/>
        <v>9</v>
      </c>
      <c r="I105" s="2" t="str">
        <f t="shared" si="12"/>
        <v>99 25</v>
      </c>
      <c r="J105" s="4">
        <f>1/(1+EXP(-Parameters!$B$8-Parameters!$B$9*C105))</f>
        <v>0.63734399661284968</v>
      </c>
      <c r="K105" s="18">
        <f>EXP(Parameters!$B$3+Parameters!$B$5*LN($C105))</f>
        <v>19.054135886807494</v>
      </c>
      <c r="L105" s="18">
        <f>EXP(Parameters!$B$2+Parameters!$B$4*LN($C105))</f>
        <v>23.936376676988925</v>
      </c>
      <c r="M105" s="18">
        <f t="shared" si="13"/>
        <v>20.791591843683772</v>
      </c>
      <c r="N105" s="2" t="str">
        <f t="shared" si="14"/>
        <v>mature</v>
      </c>
      <c r="O105" s="19">
        <f>_xlfn.NORM.DIST(LN($D105), LN(K105), EXP(Parameters!$B$6), 0)</f>
        <v>2.5955612015276019E-6</v>
      </c>
      <c r="P105" s="19">
        <f>_xlfn.NORM.DIST(LN($D105), LN(L105), EXP(Parameters!$B$7), 0)</f>
        <v>5.4480693655313424</v>
      </c>
      <c r="Q105" s="4">
        <f t="shared" si="15"/>
        <v>3.4722952445476301</v>
      </c>
      <c r="R105" s="4">
        <f t="shared" si="16"/>
        <v>1.2448158290547722</v>
      </c>
      <c r="S105" s="2" t="str">
        <f>IF(C105&gt;=Parameters!$B$10,D105-EXP(Parameters!$B$2+Parameters!$B$4*LN($C105)), "")</f>
        <v/>
      </c>
    </row>
    <row r="106" spans="1:19" x14ac:dyDescent="0.35">
      <c r="A106" t="s">
        <v>2500</v>
      </c>
      <c r="B106">
        <v>3</v>
      </c>
      <c r="C106" s="64">
        <v>108</v>
      </c>
      <c r="D106" s="64">
        <v>28</v>
      </c>
      <c r="E106" s="64">
        <v>93</v>
      </c>
      <c r="F106" s="2" t="str">
        <f t="shared" si="9"/>
        <v>8</v>
      </c>
      <c r="G106" s="2" t="str">
        <f t="shared" si="10"/>
        <v>8</v>
      </c>
      <c r="H106" s="2" t="str">
        <f t="shared" si="11"/>
        <v>3</v>
      </c>
      <c r="I106" s="2" t="str">
        <f t="shared" si="12"/>
        <v>108 28</v>
      </c>
      <c r="J106" s="4">
        <f>1/(1+EXP(-Parameters!$B$8-Parameters!$B$9*C106))</f>
        <v>0.82127356166282006</v>
      </c>
      <c r="K106" s="18">
        <f>EXP(Parameters!$B$3+Parameters!$B$5*LN($C106))</f>
        <v>21.374250224584241</v>
      </c>
      <c r="L106" s="18">
        <f>EXP(Parameters!$B$2+Parameters!$B$4*LN($C106))</f>
        <v>26.979923968453623</v>
      </c>
      <c r="M106" s="18">
        <f t="shared" si="13"/>
        <v>23.248958953216722</v>
      </c>
      <c r="N106" s="2" t="str">
        <f t="shared" si="14"/>
        <v>mature</v>
      </c>
      <c r="O106" s="19">
        <f>_xlfn.NORM.DIST(LN($D106), LN(K106), EXP(Parameters!$B$6), 0)</f>
        <v>3.0849467809403114E-6</v>
      </c>
      <c r="P106" s="19">
        <f>_xlfn.NORM.DIST(LN($D106), LN(L106), EXP(Parameters!$B$7), 0)</f>
        <v>6.0198975010575211</v>
      </c>
      <c r="Q106" s="4">
        <f t="shared" si="15"/>
        <v>4.9439832129001706</v>
      </c>
      <c r="R106" s="4">
        <f t="shared" si="16"/>
        <v>1.5981713247006304</v>
      </c>
      <c r="S106" s="2" t="str">
        <f>IF(C106&gt;=Parameters!$B$10,D106-EXP(Parameters!$B$2+Parameters!$B$4*LN($C106)), "")</f>
        <v/>
      </c>
    </row>
    <row r="107" spans="1:19" x14ac:dyDescent="0.35">
      <c r="A107" t="s">
        <v>2500</v>
      </c>
      <c r="B107">
        <v>3</v>
      </c>
      <c r="C107" s="64">
        <v>102</v>
      </c>
      <c r="D107" s="64">
        <v>25</v>
      </c>
      <c r="E107" s="64">
        <v>90</v>
      </c>
      <c r="F107" s="2" t="str">
        <f t="shared" si="9"/>
        <v>2</v>
      </c>
      <c r="G107" s="2" t="str">
        <f t="shared" si="10"/>
        <v>5</v>
      </c>
      <c r="H107" s="2" t="str">
        <f t="shared" si="11"/>
        <v>0</v>
      </c>
      <c r="I107" s="2" t="str">
        <f t="shared" si="12"/>
        <v>102 25</v>
      </c>
      <c r="J107" s="4">
        <f>1/(1+EXP(-Parameters!$B$8-Parameters!$B$9*C107))</f>
        <v>0.70769935811813878</v>
      </c>
      <c r="K107" s="18">
        <f>EXP(Parameters!$B$3+Parameters!$B$5*LN($C107))</f>
        <v>19.820296206539236</v>
      </c>
      <c r="L107" s="18">
        <f>EXP(Parameters!$B$2+Parameters!$B$4*LN($C107))</f>
        <v>24.939811053735465</v>
      </c>
      <c r="M107" s="18">
        <f t="shared" si="13"/>
        <v>21.603949060070374</v>
      </c>
      <c r="N107" s="2" t="str">
        <f t="shared" si="14"/>
        <v>mature</v>
      </c>
      <c r="O107" s="19">
        <f>_xlfn.NORM.DIST(LN($D107), LN(K107), EXP(Parameters!$B$6), 0)</f>
        <v>1.4511626487989231E-4</v>
      </c>
      <c r="P107" s="19">
        <f>_xlfn.NORM.DIST(LN($D107), LN(L107), EXP(Parameters!$B$7), 0)</f>
        <v>7.8611152788826519</v>
      </c>
      <c r="Q107" s="4">
        <f t="shared" si="15"/>
        <v>5.5633486545353188</v>
      </c>
      <c r="R107" s="4">
        <f t="shared" si="16"/>
        <v>1.7162002029626542</v>
      </c>
      <c r="S107" s="2" t="str">
        <f>IF(C107&gt;=Parameters!$B$10,D107-EXP(Parameters!$B$2+Parameters!$B$4*LN($C107)), "")</f>
        <v/>
      </c>
    </row>
    <row r="108" spans="1:19" x14ac:dyDescent="0.35">
      <c r="A108" t="s">
        <v>2500</v>
      </c>
      <c r="B108">
        <v>3</v>
      </c>
      <c r="C108" s="64">
        <v>90</v>
      </c>
      <c r="D108" s="64">
        <v>22</v>
      </c>
      <c r="E108" s="64">
        <v>89</v>
      </c>
      <c r="F108" s="2" t="str">
        <f t="shared" si="9"/>
        <v>0</v>
      </c>
      <c r="G108" s="2" t="str">
        <f t="shared" si="10"/>
        <v>2</v>
      </c>
      <c r="H108" s="2" t="str">
        <f t="shared" si="11"/>
        <v>9</v>
      </c>
      <c r="I108" s="2" t="str">
        <f t="shared" si="12"/>
        <v>90 22</v>
      </c>
      <c r="J108" s="4">
        <f>1/(1+EXP(-Parameters!$B$8-Parameters!$B$9*C108))</f>
        <v>0.40196354817400864</v>
      </c>
      <c r="K108" s="18">
        <f>EXP(Parameters!$B$3+Parameters!$B$5*LN($C108))</f>
        <v>16.800732059348853</v>
      </c>
      <c r="L108" s="18">
        <f>EXP(Parameters!$B$2+Parameters!$B$4*LN($C108))</f>
        <v>20.995113720228492</v>
      </c>
      <c r="M108" s="18">
        <f t="shared" si="13"/>
        <v>18.39690340514494</v>
      </c>
      <c r="N108" s="2" t="str">
        <f t="shared" si="14"/>
        <v>mature</v>
      </c>
      <c r="O108" s="19">
        <f>_xlfn.NORM.DIST(LN($D108), LN(K108), EXP(Parameters!$B$6), 0)</f>
        <v>3.2220068551243925E-6</v>
      </c>
      <c r="P108" s="19">
        <f>_xlfn.NORM.DIST(LN($D108), LN(L108), EXP(Parameters!$B$7), 0)</f>
        <v>5.1435361520705545</v>
      </c>
      <c r="Q108" s="4">
        <f t="shared" si="15"/>
        <v>2.0675159687251146</v>
      </c>
      <c r="R108" s="4">
        <f t="shared" si="16"/>
        <v>0.72634787157396619</v>
      </c>
      <c r="S108" s="2" t="str">
        <f>IF(C108&gt;=Parameters!$B$10,D108-EXP(Parameters!$B$2+Parameters!$B$4*LN($C108)), "")</f>
        <v/>
      </c>
    </row>
    <row r="109" spans="1:19" x14ac:dyDescent="0.35">
      <c r="A109" t="s">
        <v>2500</v>
      </c>
      <c r="B109">
        <v>3</v>
      </c>
      <c r="C109" s="64">
        <v>105</v>
      </c>
      <c r="D109" s="64">
        <v>26</v>
      </c>
      <c r="E109" s="64">
        <v>89</v>
      </c>
      <c r="F109" s="2" t="str">
        <f t="shared" si="9"/>
        <v>5</v>
      </c>
      <c r="G109" s="2" t="str">
        <f t="shared" si="10"/>
        <v>6</v>
      </c>
      <c r="H109" s="2" t="str">
        <f t="shared" si="11"/>
        <v>9</v>
      </c>
      <c r="I109" s="2" t="str">
        <f t="shared" si="12"/>
        <v>105 26</v>
      </c>
      <c r="J109" s="4">
        <f>1/(1+EXP(-Parameters!$B$8-Parameters!$B$9*C109))</f>
        <v>0.76934531660241856</v>
      </c>
      <c r="K109" s="18">
        <f>EXP(Parameters!$B$3+Parameters!$B$5*LN($C109))</f>
        <v>20.593714849654653</v>
      </c>
      <c r="L109" s="18">
        <f>EXP(Parameters!$B$2+Parameters!$B$4*LN($C109))</f>
        <v>25.954393485790241</v>
      </c>
      <c r="M109" s="18">
        <f t="shared" si="13"/>
        <v>22.42311808998673</v>
      </c>
      <c r="N109" s="2" t="str">
        <f t="shared" si="14"/>
        <v>mature</v>
      </c>
      <c r="O109" s="19">
        <f>_xlfn.NORM.DIST(LN($D109), LN(K109), EXP(Parameters!$B$6), 0)</f>
        <v>1.3279435867842845E-4</v>
      </c>
      <c r="P109" s="19">
        <f>_xlfn.NORM.DIST(LN($D109), LN(L109), EXP(Parameters!$B$7), 0)</f>
        <v>7.8652892891240365</v>
      </c>
      <c r="Q109" s="4">
        <f t="shared" si="15"/>
        <v>6.0511541079515014</v>
      </c>
      <c r="R109" s="4">
        <f t="shared" si="16"/>
        <v>1.8002490154949373</v>
      </c>
      <c r="S109" s="2" t="str">
        <f>IF(C109&gt;=Parameters!$B$10,D109-EXP(Parameters!$B$2+Parameters!$B$4*LN($C109)), "")</f>
        <v/>
      </c>
    </row>
    <row r="110" spans="1:19" x14ac:dyDescent="0.35">
      <c r="A110" t="s">
        <v>2500</v>
      </c>
      <c r="B110">
        <v>3</v>
      </c>
      <c r="C110" s="64">
        <v>105</v>
      </c>
      <c r="D110" s="64">
        <v>27</v>
      </c>
      <c r="E110" s="64">
        <v>82</v>
      </c>
      <c r="F110" s="2" t="str">
        <f t="shared" si="9"/>
        <v>5</v>
      </c>
      <c r="G110" s="2" t="str">
        <f t="shared" si="10"/>
        <v>7</v>
      </c>
      <c r="H110" s="2" t="str">
        <f t="shared" si="11"/>
        <v>2</v>
      </c>
      <c r="I110" s="2" t="str">
        <f t="shared" si="12"/>
        <v>105 27</v>
      </c>
      <c r="J110" s="4">
        <f>1/(1+EXP(-Parameters!$B$8-Parameters!$B$9*C110))</f>
        <v>0.76934531660241856</v>
      </c>
      <c r="K110" s="18">
        <f>EXP(Parameters!$B$3+Parameters!$B$5*LN($C110))</f>
        <v>20.593714849654653</v>
      </c>
      <c r="L110" s="18">
        <f>EXP(Parameters!$B$2+Parameters!$B$4*LN($C110))</f>
        <v>25.954393485790241</v>
      </c>
      <c r="M110" s="18">
        <f t="shared" si="13"/>
        <v>22.42311808998673</v>
      </c>
      <c r="N110" s="2" t="str">
        <f t="shared" si="14"/>
        <v>mature</v>
      </c>
      <c r="O110" s="19">
        <f>_xlfn.NORM.DIST(LN($D110), LN(K110), EXP(Parameters!$B$6), 0)</f>
        <v>2.8156948778940568E-6</v>
      </c>
      <c r="P110" s="19">
        <f>_xlfn.NORM.DIST(LN($D110), LN(L110), EXP(Parameters!$B$7), 0)</f>
        <v>5.8096843459579892</v>
      </c>
      <c r="Q110" s="4">
        <f t="shared" si="15"/>
        <v>4.4696540919543741</v>
      </c>
      <c r="R110" s="4">
        <f t="shared" si="16"/>
        <v>1.4973110212809022</v>
      </c>
      <c r="S110" s="2" t="str">
        <f>IF(C110&gt;=Parameters!$B$10,D110-EXP(Parameters!$B$2+Parameters!$B$4*LN($C110)), "")</f>
        <v/>
      </c>
    </row>
    <row r="111" spans="1:19" x14ac:dyDescent="0.35">
      <c r="A111" t="s">
        <v>2500</v>
      </c>
      <c r="B111">
        <v>3</v>
      </c>
      <c r="C111" s="64">
        <v>101</v>
      </c>
      <c r="D111" s="64">
        <v>25</v>
      </c>
      <c r="E111" s="64">
        <v>85</v>
      </c>
      <c r="F111" s="2" t="str">
        <f t="shared" si="9"/>
        <v>1</v>
      </c>
      <c r="G111" s="2" t="str">
        <f t="shared" si="10"/>
        <v>5</v>
      </c>
      <c r="H111" s="2" t="str">
        <f t="shared" si="11"/>
        <v>5</v>
      </c>
      <c r="I111" s="2" t="str">
        <f t="shared" si="12"/>
        <v>101 25</v>
      </c>
      <c r="J111" s="4">
        <f>1/(1+EXP(-Parameters!$B$8-Parameters!$B$9*C111))</f>
        <v>0.68512867413061007</v>
      </c>
      <c r="K111" s="18">
        <f>EXP(Parameters!$B$3+Parameters!$B$5*LN($C111))</f>
        <v>19.564095759536546</v>
      </c>
      <c r="L111" s="18">
        <f>EXP(Parameters!$B$2+Parameters!$B$4*LN($C111))</f>
        <v>24.604084103744224</v>
      </c>
      <c r="M111" s="18">
        <f t="shared" si="13"/>
        <v>21.33239933720473</v>
      </c>
      <c r="N111" s="2" t="str">
        <f t="shared" si="14"/>
        <v>mature</v>
      </c>
      <c r="O111" s="19">
        <f>_xlfn.NORM.DIST(LN($D111), LN(K111), EXP(Parameters!$B$6), 0)</f>
        <v>4.1232068097076122E-5</v>
      </c>
      <c r="P111" s="19">
        <f>_xlfn.NORM.DIST(LN($D111), LN(L111), EXP(Parameters!$B$7), 0)</f>
        <v>7.4892910676222195</v>
      </c>
      <c r="Q111" s="4">
        <f t="shared" si="15"/>
        <v>5.1311410421341828</v>
      </c>
      <c r="R111" s="4">
        <f t="shared" si="16"/>
        <v>1.6353280598171107</v>
      </c>
      <c r="S111" s="2" t="str">
        <f>IF(C111&gt;=Parameters!$B$10,D111-EXP(Parameters!$B$2+Parameters!$B$4*LN($C111)), "")</f>
        <v/>
      </c>
    </row>
    <row r="112" spans="1:19" x14ac:dyDescent="0.35">
      <c r="A112" t="s">
        <v>2500</v>
      </c>
      <c r="B112">
        <v>3</v>
      </c>
      <c r="C112" s="64">
        <v>90</v>
      </c>
      <c r="D112" s="64">
        <v>22</v>
      </c>
      <c r="E112" s="64">
        <v>89</v>
      </c>
      <c r="F112" s="2" t="str">
        <f t="shared" si="9"/>
        <v>0</v>
      </c>
      <c r="G112" s="2" t="str">
        <f t="shared" si="10"/>
        <v>2</v>
      </c>
      <c r="H112" s="2" t="str">
        <f t="shared" si="11"/>
        <v>9</v>
      </c>
      <c r="I112" s="2" t="str">
        <f t="shared" si="12"/>
        <v>90 22</v>
      </c>
      <c r="J112" s="4">
        <f>1/(1+EXP(-Parameters!$B$8-Parameters!$B$9*C112))</f>
        <v>0.40196354817400864</v>
      </c>
      <c r="K112" s="18">
        <f>EXP(Parameters!$B$3+Parameters!$B$5*LN($C112))</f>
        <v>16.800732059348853</v>
      </c>
      <c r="L112" s="18">
        <f>EXP(Parameters!$B$2+Parameters!$B$4*LN($C112))</f>
        <v>20.995113720228492</v>
      </c>
      <c r="M112" s="18">
        <f t="shared" si="13"/>
        <v>18.39690340514494</v>
      </c>
      <c r="N112" s="2" t="str">
        <f t="shared" si="14"/>
        <v>mature</v>
      </c>
      <c r="O112" s="19">
        <f>_xlfn.NORM.DIST(LN($D112), LN(K112), EXP(Parameters!$B$6), 0)</f>
        <v>3.2220068551243925E-6</v>
      </c>
      <c r="P112" s="19">
        <f>_xlfn.NORM.DIST(LN($D112), LN(L112), EXP(Parameters!$B$7), 0)</f>
        <v>5.1435361520705545</v>
      </c>
      <c r="Q112" s="4">
        <f t="shared" si="15"/>
        <v>2.0675159687251146</v>
      </c>
      <c r="R112" s="4">
        <f t="shared" si="16"/>
        <v>0.72634787157396619</v>
      </c>
      <c r="S112" s="2" t="str">
        <f>IF(C112&gt;=Parameters!$B$10,D112-EXP(Parameters!$B$2+Parameters!$B$4*LN($C112)), "")</f>
        <v/>
      </c>
    </row>
    <row r="113" spans="1:19" x14ac:dyDescent="0.35">
      <c r="A113" t="s">
        <v>2500</v>
      </c>
      <c r="B113">
        <v>3</v>
      </c>
      <c r="C113" s="64">
        <v>101</v>
      </c>
      <c r="D113" s="64">
        <v>25</v>
      </c>
      <c r="E113" s="64">
        <v>87</v>
      </c>
      <c r="F113" s="2" t="str">
        <f t="shared" si="9"/>
        <v>1</v>
      </c>
      <c r="G113" s="2" t="str">
        <f t="shared" si="10"/>
        <v>5</v>
      </c>
      <c r="H113" s="2" t="str">
        <f t="shared" si="11"/>
        <v>7</v>
      </c>
      <c r="I113" s="2" t="str">
        <f t="shared" si="12"/>
        <v>101 25</v>
      </c>
      <c r="J113" s="4">
        <f>1/(1+EXP(-Parameters!$B$8-Parameters!$B$9*C113))</f>
        <v>0.68512867413061007</v>
      </c>
      <c r="K113" s="18">
        <f>EXP(Parameters!$B$3+Parameters!$B$5*LN($C113))</f>
        <v>19.564095759536546</v>
      </c>
      <c r="L113" s="18">
        <f>EXP(Parameters!$B$2+Parameters!$B$4*LN($C113))</f>
        <v>24.604084103744224</v>
      </c>
      <c r="M113" s="18">
        <f t="shared" si="13"/>
        <v>21.33239933720473</v>
      </c>
      <c r="N113" s="2" t="str">
        <f t="shared" si="14"/>
        <v>mature</v>
      </c>
      <c r="O113" s="19">
        <f>_xlfn.NORM.DIST(LN($D113), LN(K113), EXP(Parameters!$B$6), 0)</f>
        <v>4.1232068097076122E-5</v>
      </c>
      <c r="P113" s="19">
        <f>_xlfn.NORM.DIST(LN($D113), LN(L113), EXP(Parameters!$B$7), 0)</f>
        <v>7.4892910676222195</v>
      </c>
      <c r="Q113" s="4">
        <f t="shared" si="15"/>
        <v>5.1311410421341828</v>
      </c>
      <c r="R113" s="4">
        <f t="shared" si="16"/>
        <v>1.6353280598171107</v>
      </c>
      <c r="S113" s="2" t="str">
        <f>IF(C113&gt;=Parameters!$B$10,D113-EXP(Parameters!$B$2+Parameters!$B$4*LN($C113)), "")</f>
        <v/>
      </c>
    </row>
    <row r="114" spans="1:19" x14ac:dyDescent="0.35">
      <c r="A114" t="s">
        <v>2500</v>
      </c>
      <c r="B114">
        <v>3</v>
      </c>
      <c r="C114" s="64">
        <v>101</v>
      </c>
      <c r="D114" s="64">
        <v>24</v>
      </c>
      <c r="E114" s="64">
        <v>84</v>
      </c>
      <c r="F114" s="2" t="str">
        <f t="shared" si="9"/>
        <v>1</v>
      </c>
      <c r="G114" s="2" t="str">
        <f t="shared" si="10"/>
        <v>4</v>
      </c>
      <c r="H114" s="2" t="str">
        <f t="shared" si="11"/>
        <v>4</v>
      </c>
      <c r="I114" s="2" t="str">
        <f t="shared" si="12"/>
        <v>101 24</v>
      </c>
      <c r="J114" s="4">
        <f>1/(1+EXP(-Parameters!$B$8-Parameters!$B$9*C114))</f>
        <v>0.68512867413061007</v>
      </c>
      <c r="K114" s="18">
        <f>EXP(Parameters!$B$3+Parameters!$B$5*LN($C114))</f>
        <v>19.564095759536546</v>
      </c>
      <c r="L114" s="18">
        <f>EXP(Parameters!$B$2+Parameters!$B$4*LN($C114))</f>
        <v>24.604084103744224</v>
      </c>
      <c r="M114" s="18">
        <f t="shared" si="13"/>
        <v>21.33239933720473</v>
      </c>
      <c r="N114" s="2" t="str">
        <f t="shared" si="14"/>
        <v>mature</v>
      </c>
      <c r="O114" s="19">
        <f>_xlfn.NORM.DIST(LN($D114), LN(K114), EXP(Parameters!$B$6), 0)</f>
        <v>1.6982141490288153E-3</v>
      </c>
      <c r="P114" s="19">
        <f>_xlfn.NORM.DIST(LN($D114), LN(L114), EXP(Parameters!$B$7), 0)</f>
        <v>6.9783856910792803</v>
      </c>
      <c r="Q114" s="4">
        <f t="shared" si="15"/>
        <v>4.7816268550418837</v>
      </c>
      <c r="R114" s="4">
        <f t="shared" si="16"/>
        <v>1.564780834841792</v>
      </c>
      <c r="S114" s="2" t="str">
        <f>IF(C114&gt;=Parameters!$B$10,D114-EXP(Parameters!$B$2+Parameters!$B$4*LN($C114)), "")</f>
        <v/>
      </c>
    </row>
    <row r="115" spans="1:19" x14ac:dyDescent="0.35">
      <c r="A115" t="s">
        <v>2500</v>
      </c>
      <c r="B115">
        <v>3</v>
      </c>
      <c r="C115" s="64">
        <v>114</v>
      </c>
      <c r="D115" s="64">
        <v>28</v>
      </c>
      <c r="E115" s="64">
        <v>94</v>
      </c>
      <c r="F115" s="2" t="str">
        <f t="shared" si="9"/>
        <v>4</v>
      </c>
      <c r="G115" s="2" t="str">
        <f t="shared" si="10"/>
        <v>8</v>
      </c>
      <c r="H115" s="2" t="str">
        <f t="shared" si="11"/>
        <v>4</v>
      </c>
      <c r="I115" s="2" t="str">
        <f t="shared" si="12"/>
        <v>114 28</v>
      </c>
      <c r="J115" s="4">
        <f>1/(1+EXP(-Parameters!$B$8-Parameters!$B$9*C115))</f>
        <v>0.89713263718970226</v>
      </c>
      <c r="K115" s="18">
        <f>EXP(Parameters!$B$3+Parameters!$B$5*LN($C115))</f>
        <v>22.956137509225673</v>
      </c>
      <c r="L115" s="18">
        <f>EXP(Parameters!$B$2+Parameters!$B$4*LN($C115))</f>
        <v>29.063073797902575</v>
      </c>
      <c r="M115" s="18">
        <f t="shared" si="13"/>
        <v>24.9201292748726</v>
      </c>
      <c r="N115" s="2" t="str">
        <f t="shared" si="14"/>
        <v>mature</v>
      </c>
      <c r="O115" s="19">
        <f>_xlfn.NORM.DIST(LN($D115), LN(K115), EXP(Parameters!$B$6), 0)</f>
        <v>2.7131781397038996E-3</v>
      </c>
      <c r="P115" s="19">
        <f>_xlfn.NORM.DIST(LN($D115), LN(L115), EXP(Parameters!$B$7), 0)</f>
        <v>6.0066316237811268</v>
      </c>
      <c r="Q115" s="4">
        <f t="shared" si="15"/>
        <v>5.3890243667498918</v>
      </c>
      <c r="R115" s="4">
        <f t="shared" si="16"/>
        <v>1.6843643605128376</v>
      </c>
      <c r="S115" s="2">
        <f>IF(C115&gt;=Parameters!$B$10,D115-EXP(Parameters!$B$2+Parameters!$B$4*LN($C115)), "")</f>
        <v>-1.0630737979025753</v>
      </c>
    </row>
    <row r="116" spans="1:19" x14ac:dyDescent="0.35">
      <c r="A116" t="s">
        <v>2500</v>
      </c>
      <c r="B116">
        <v>3</v>
      </c>
      <c r="C116" s="64">
        <v>105</v>
      </c>
      <c r="D116" s="64">
        <v>25</v>
      </c>
      <c r="E116" s="64">
        <v>85</v>
      </c>
      <c r="F116" s="2" t="str">
        <f t="shared" si="9"/>
        <v>5</v>
      </c>
      <c r="G116" s="2" t="str">
        <f t="shared" si="10"/>
        <v>5</v>
      </c>
      <c r="H116" s="2" t="str">
        <f t="shared" si="11"/>
        <v>5</v>
      </c>
      <c r="I116" s="2" t="str">
        <f t="shared" si="12"/>
        <v>105 25</v>
      </c>
      <c r="J116" s="4">
        <f>1/(1+EXP(-Parameters!$B$8-Parameters!$B$9*C116))</f>
        <v>0.76934531660241856</v>
      </c>
      <c r="K116" s="18">
        <f>EXP(Parameters!$B$3+Parameters!$B$5*LN($C116))</f>
        <v>20.593714849654653</v>
      </c>
      <c r="L116" s="18">
        <f>EXP(Parameters!$B$2+Parameters!$B$4*LN($C116))</f>
        <v>25.954393485790241</v>
      </c>
      <c r="M116" s="18">
        <f t="shared" si="13"/>
        <v>22.42311808998673</v>
      </c>
      <c r="N116" s="2" t="str">
        <f t="shared" si="14"/>
        <v>mature</v>
      </c>
      <c r="O116" s="19">
        <f>_xlfn.NORM.DIST(LN($D116), LN(K116), EXP(Parameters!$B$6), 0)</f>
        <v>3.9520097908209741E-3</v>
      </c>
      <c r="P116" s="19">
        <f>_xlfn.NORM.DIST(LN($D116), LN(L116), EXP(Parameters!$B$7), 0)</f>
        <v>5.9890877203460988</v>
      </c>
      <c r="Q116" s="4">
        <f t="shared" si="15"/>
        <v>4.6085881379364126</v>
      </c>
      <c r="R116" s="4">
        <f t="shared" si="16"/>
        <v>1.5279215493498353</v>
      </c>
      <c r="S116" s="2" t="str">
        <f>IF(C116&gt;=Parameters!$B$10,D116-EXP(Parameters!$B$2+Parameters!$B$4*LN($C116)), "")</f>
        <v/>
      </c>
    </row>
    <row r="117" spans="1:19" x14ac:dyDescent="0.35">
      <c r="A117" t="s">
        <v>2500</v>
      </c>
      <c r="B117">
        <v>3</v>
      </c>
      <c r="C117" s="64">
        <v>121</v>
      </c>
      <c r="D117" s="64">
        <v>31</v>
      </c>
      <c r="E117" s="64">
        <v>91</v>
      </c>
      <c r="F117" s="2" t="str">
        <f t="shared" si="9"/>
        <v>1</v>
      </c>
      <c r="G117" s="2" t="str">
        <f t="shared" si="10"/>
        <v>1</v>
      </c>
      <c r="H117" s="2" t="str">
        <f t="shared" si="11"/>
        <v>1</v>
      </c>
      <c r="I117" s="2" t="str">
        <f t="shared" si="12"/>
        <v>121 31</v>
      </c>
      <c r="J117" s="4">
        <f>1/(1+EXP(-Parameters!$B$8-Parameters!$B$9*C117))</f>
        <v>0.94850100714798768</v>
      </c>
      <c r="K117" s="18">
        <f>EXP(Parameters!$B$3+Parameters!$B$5*LN($C117))</f>
        <v>24.835636835224335</v>
      </c>
      <c r="L117" s="18">
        <f>EXP(Parameters!$B$2+Parameters!$B$4*LN($C117))</f>
        <v>31.545908378747296</v>
      </c>
      <c r="M117" s="18">
        <f t="shared" si="13"/>
        <v>26.901570169069974</v>
      </c>
      <c r="N117" s="2" t="str">
        <f t="shared" si="14"/>
        <v>mature</v>
      </c>
      <c r="O117" s="19">
        <f>_xlfn.NORM.DIST(LN($D117), LN(K117), EXP(Parameters!$B$6), 0)</f>
        <v>3.7978331789945797E-4</v>
      </c>
      <c r="P117" s="19">
        <f>_xlfn.NORM.DIST(LN($D117), LN(L117), EXP(Parameters!$B$7), 0)</f>
        <v>7.4169154393431898</v>
      </c>
      <c r="Q117" s="4">
        <f t="shared" si="15"/>
        <v>7.0349713226068484</v>
      </c>
      <c r="R117" s="4">
        <f t="shared" si="16"/>
        <v>1.9508936141695361</v>
      </c>
      <c r="S117" s="2">
        <f>IF(C117&gt;=Parameters!$B$10,D117-EXP(Parameters!$B$2+Parameters!$B$4*LN($C117)), "")</f>
        <v>-0.54590837874729559</v>
      </c>
    </row>
    <row r="118" spans="1:19" x14ac:dyDescent="0.35">
      <c r="A118" t="s">
        <v>2500</v>
      </c>
      <c r="B118">
        <v>3</v>
      </c>
      <c r="C118" s="64">
        <v>93</v>
      </c>
      <c r="D118" s="64">
        <v>24</v>
      </c>
      <c r="E118" s="64">
        <v>86</v>
      </c>
      <c r="F118" s="2" t="str">
        <f t="shared" si="9"/>
        <v>3</v>
      </c>
      <c r="G118" s="2" t="str">
        <f t="shared" si="10"/>
        <v>4</v>
      </c>
      <c r="H118" s="2" t="str">
        <f t="shared" si="11"/>
        <v>6</v>
      </c>
      <c r="I118" s="2" t="str">
        <f t="shared" si="12"/>
        <v>93 24</v>
      </c>
      <c r="J118" s="4">
        <f>1/(1+EXP(-Parameters!$B$8-Parameters!$B$9*C118))</f>
        <v>0.48078232167255014</v>
      </c>
      <c r="K118" s="18">
        <f>EXP(Parameters!$B$3+Parameters!$B$5*LN($C118))</f>
        <v>17.544193053986497</v>
      </c>
      <c r="L118" s="18">
        <f>EXP(Parameters!$B$2+Parameters!$B$4*LN($C118))</f>
        <v>21.963801876390391</v>
      </c>
      <c r="M118" s="18">
        <f t="shared" si="13"/>
        <v>19.187909643847966</v>
      </c>
      <c r="N118" s="2" t="str">
        <f t="shared" si="14"/>
        <v>mature</v>
      </c>
      <c r="O118" s="19">
        <f>_xlfn.NORM.DIST(LN($D118), LN(K118), EXP(Parameters!$B$6), 0)</f>
        <v>1.8448438110616952E-8</v>
      </c>
      <c r="P118" s="19">
        <f>_xlfn.NORM.DIST(LN($D118), LN(L118), EXP(Parameters!$B$7), 0)</f>
        <v>1.70506426478402</v>
      </c>
      <c r="Q118" s="4">
        <f t="shared" si="15"/>
        <v>0.81976476540251608</v>
      </c>
      <c r="R118" s="4">
        <f t="shared" si="16"/>
        <v>-0.19873785133967295</v>
      </c>
      <c r="S118" s="2" t="str">
        <f>IF(C118&gt;=Parameters!$B$10,D118-EXP(Parameters!$B$2+Parameters!$B$4*LN($C118)), "")</f>
        <v/>
      </c>
    </row>
    <row r="119" spans="1:19" x14ac:dyDescent="0.35">
      <c r="A119" t="s">
        <v>2500</v>
      </c>
      <c r="B119">
        <v>3</v>
      </c>
      <c r="C119" s="64">
        <v>93</v>
      </c>
      <c r="D119" s="64">
        <v>22</v>
      </c>
      <c r="E119" s="64">
        <v>84</v>
      </c>
      <c r="F119" s="2" t="str">
        <f t="shared" si="9"/>
        <v>3</v>
      </c>
      <c r="G119" s="2" t="str">
        <f t="shared" si="10"/>
        <v>2</v>
      </c>
      <c r="H119" s="2" t="str">
        <f t="shared" si="11"/>
        <v>4</v>
      </c>
      <c r="I119" s="2" t="str">
        <f t="shared" si="12"/>
        <v>93 22</v>
      </c>
      <c r="J119" s="4">
        <f>1/(1+EXP(-Parameters!$B$8-Parameters!$B$9*C119))</f>
        <v>0.48078232167255014</v>
      </c>
      <c r="K119" s="18">
        <f>EXP(Parameters!$B$3+Parameters!$B$5*LN($C119))</f>
        <v>17.544193053986497</v>
      </c>
      <c r="L119" s="18">
        <f>EXP(Parameters!$B$2+Parameters!$B$4*LN($C119))</f>
        <v>21.963801876390391</v>
      </c>
      <c r="M119" s="18">
        <f t="shared" si="13"/>
        <v>19.187909643847966</v>
      </c>
      <c r="N119" s="2" t="str">
        <f t="shared" si="14"/>
        <v>mature</v>
      </c>
      <c r="O119" s="19">
        <f>_xlfn.NORM.DIST(LN($D119), LN(K119), EXP(Parameters!$B$6), 0)</f>
        <v>2.4987525178589334E-4</v>
      </c>
      <c r="P119" s="19">
        <f>_xlfn.NORM.DIST(LN($D119), LN(L119), EXP(Parameters!$B$7), 0)</f>
        <v>7.8658564274460439</v>
      </c>
      <c r="Q119" s="4">
        <f t="shared" si="15"/>
        <v>3.781894454778564</v>
      </c>
      <c r="R119" s="4">
        <f t="shared" si="16"/>
        <v>1.3302250625963392</v>
      </c>
      <c r="S119" s="2" t="str">
        <f>IF(C119&gt;=Parameters!$B$10,D119-EXP(Parameters!$B$2+Parameters!$B$4*LN($C119)), "")</f>
        <v/>
      </c>
    </row>
    <row r="120" spans="1:19" x14ac:dyDescent="0.35">
      <c r="A120" t="s">
        <v>2500</v>
      </c>
      <c r="B120">
        <v>3</v>
      </c>
      <c r="C120" s="64">
        <v>97</v>
      </c>
      <c r="D120" s="64">
        <v>23</v>
      </c>
      <c r="E120" s="64">
        <v>89</v>
      </c>
      <c r="F120" s="2" t="str">
        <f t="shared" si="9"/>
        <v>7</v>
      </c>
      <c r="G120" s="2" t="str">
        <f t="shared" si="10"/>
        <v>3</v>
      </c>
      <c r="H120" s="2" t="str">
        <f t="shared" si="11"/>
        <v>9</v>
      </c>
      <c r="I120" s="2" t="str">
        <f t="shared" si="12"/>
        <v>97 23</v>
      </c>
      <c r="J120" s="4">
        <f>1/(1+EXP(-Parameters!$B$8-Parameters!$B$9*C120))</f>
        <v>0.5866823242240583</v>
      </c>
      <c r="K120" s="18">
        <f>EXP(Parameters!$B$3+Parameters!$B$5*LN($C120))</f>
        <v>18.54746789404059</v>
      </c>
      <c r="L120" s="18">
        <f>EXP(Parameters!$B$2+Parameters!$B$4*LN($C120))</f>
        <v>23.273716967534682</v>
      </c>
      <c r="M120" s="18">
        <f t="shared" si="13"/>
        <v>20.253877097580474</v>
      </c>
      <c r="N120" s="2" t="str">
        <f t="shared" si="14"/>
        <v>mature</v>
      </c>
      <c r="O120" s="19">
        <f>_xlfn.NORM.DIST(LN($D120), LN(K120), EXP(Parameters!$B$6), 0)</f>
        <v>6.7795125784634442E-4</v>
      </c>
      <c r="P120" s="19">
        <f>_xlfn.NORM.DIST(LN($D120), LN(L120), EXP(Parameters!$B$7), 0)</f>
        <v>7.6585714396180959</v>
      </c>
      <c r="Q120" s="4">
        <f t="shared" si="15"/>
        <v>4.4934287016693188</v>
      </c>
      <c r="R120" s="4">
        <f t="shared" si="16"/>
        <v>1.5026160409979352</v>
      </c>
      <c r="S120" s="2" t="str">
        <f>IF(C120&gt;=Parameters!$B$10,D120-EXP(Parameters!$B$2+Parameters!$B$4*LN($C120)), "")</f>
        <v/>
      </c>
    </row>
    <row r="121" spans="1:19" x14ac:dyDescent="0.35">
      <c r="A121" t="s">
        <v>2500</v>
      </c>
      <c r="B121">
        <v>3</v>
      </c>
      <c r="C121" s="64">
        <v>92</v>
      </c>
      <c r="D121" s="64">
        <v>22</v>
      </c>
      <c r="E121" s="64">
        <v>81</v>
      </c>
      <c r="F121" s="2" t="str">
        <f t="shared" si="9"/>
        <v>2</v>
      </c>
      <c r="G121" s="2" t="str">
        <f t="shared" si="10"/>
        <v>2</v>
      </c>
      <c r="H121" s="2" t="str">
        <f t="shared" si="11"/>
        <v>1</v>
      </c>
      <c r="I121" s="2" t="str">
        <f t="shared" si="12"/>
        <v>92 22</v>
      </c>
      <c r="J121" s="4">
        <f>1/(1+EXP(-Parameters!$B$8-Parameters!$B$9*C121))</f>
        <v>0.4542030934768464</v>
      </c>
      <c r="K121" s="18">
        <f>EXP(Parameters!$B$3+Parameters!$B$5*LN($C121))</f>
        <v>17.295505583978258</v>
      </c>
      <c r="L121" s="18">
        <f>EXP(Parameters!$B$2+Parameters!$B$4*LN($C121))</f>
        <v>21.639581788526439</v>
      </c>
      <c r="M121" s="18">
        <f t="shared" si="13"/>
        <v>18.923423912231744</v>
      </c>
      <c r="N121" s="2" t="str">
        <f t="shared" si="14"/>
        <v>mature</v>
      </c>
      <c r="O121" s="19">
        <f>_xlfn.NORM.DIST(LN($D121), LN(K121), EXP(Parameters!$B$6), 0)</f>
        <v>6.4740702556571831E-5</v>
      </c>
      <c r="P121" s="19">
        <f>_xlfn.NORM.DIST(LN($D121), LN(L121), EXP(Parameters!$B$7), 0)</f>
        <v>7.4630686778287689</v>
      </c>
      <c r="Q121" s="4">
        <f t="shared" si="15"/>
        <v>3.3897842155751663</v>
      </c>
      <c r="R121" s="4">
        <f t="shared" si="16"/>
        <v>1.2207662661437417</v>
      </c>
      <c r="S121" s="2" t="str">
        <f>IF(C121&gt;=Parameters!$B$10,D121-EXP(Parameters!$B$2+Parameters!$B$4*LN($C121)), "")</f>
        <v/>
      </c>
    </row>
    <row r="122" spans="1:19" x14ac:dyDescent="0.35">
      <c r="A122" t="s">
        <v>2500</v>
      </c>
      <c r="B122">
        <v>4</v>
      </c>
      <c r="C122" s="64">
        <v>85</v>
      </c>
      <c r="D122" s="64">
        <v>19</v>
      </c>
      <c r="E122" s="64">
        <v>81</v>
      </c>
      <c r="F122" s="2" t="str">
        <f t="shared" si="9"/>
        <v>5</v>
      </c>
      <c r="G122" s="2" t="str">
        <f t="shared" si="10"/>
        <v>9</v>
      </c>
      <c r="H122" s="2" t="str">
        <f t="shared" si="11"/>
        <v>1</v>
      </c>
      <c r="I122" s="2" t="str">
        <f t="shared" si="12"/>
        <v>85 19</v>
      </c>
      <c r="J122" s="4">
        <f>1/(1+EXP(-Parameters!$B$8-Parameters!$B$9*C122))</f>
        <v>0.28266919830912968</v>
      </c>
      <c r="K122" s="18">
        <f>EXP(Parameters!$B$3+Parameters!$B$5*LN($C122))</f>
        <v>15.579282660403669</v>
      </c>
      <c r="L122" s="18">
        <f>EXP(Parameters!$B$2+Parameters!$B$4*LN($C122))</f>
        <v>19.407547991848531</v>
      </c>
      <c r="M122" s="18">
        <f t="shared" si="13"/>
        <v>17.0952069220629</v>
      </c>
      <c r="N122" s="2" t="str">
        <f t="shared" si="14"/>
        <v>mature</v>
      </c>
      <c r="O122" s="19">
        <f>_xlfn.NORM.DIST(LN($D122), LN(K122), EXP(Parameters!$B$6), 0)</f>
        <v>2.7399857686317922E-3</v>
      </c>
      <c r="P122" s="19">
        <f>_xlfn.NORM.DIST(LN($D122), LN(L122), EXP(Parameters!$B$7), 0)</f>
        <v>7.2096188306254918</v>
      </c>
      <c r="Q122" s="4">
        <f t="shared" si="15"/>
        <v>2.0399026511553466</v>
      </c>
      <c r="R122" s="4">
        <f t="shared" si="16"/>
        <v>0.71290208669559962</v>
      </c>
      <c r="S122" s="2" t="str">
        <f>IF(C122&gt;=Parameters!$B$10,D122-EXP(Parameters!$B$2+Parameters!$B$4*LN($C122)), "")</f>
        <v/>
      </c>
    </row>
    <row r="123" spans="1:19" x14ac:dyDescent="0.35">
      <c r="A123" t="s">
        <v>2500</v>
      </c>
      <c r="B123">
        <v>4</v>
      </c>
      <c r="C123" s="64">
        <v>100</v>
      </c>
      <c r="D123" s="64">
        <v>25</v>
      </c>
      <c r="E123" s="64">
        <v>91</v>
      </c>
      <c r="F123" s="2" t="str">
        <f t="shared" si="9"/>
        <v>0</v>
      </c>
      <c r="G123" s="2" t="str">
        <f t="shared" si="10"/>
        <v>5</v>
      </c>
      <c r="H123" s="2" t="str">
        <f t="shared" si="11"/>
        <v>1</v>
      </c>
      <c r="I123" s="2" t="str">
        <f t="shared" si="12"/>
        <v>100 25</v>
      </c>
      <c r="J123" s="4">
        <f>1/(1+EXP(-Parameters!$B$8-Parameters!$B$9*C123))</f>
        <v>0.66164839876400194</v>
      </c>
      <c r="K123" s="18">
        <f>EXP(Parameters!$B$3+Parameters!$B$5*LN($C123))</f>
        <v>19.308707150494147</v>
      </c>
      <c r="L123" s="18">
        <f>EXP(Parameters!$B$2+Parameters!$B$4*LN($C123))</f>
        <v>24.269603389150522</v>
      </c>
      <c r="M123" s="18">
        <f t="shared" si="13"/>
        <v>21.061611781570956</v>
      </c>
      <c r="N123" s="2" t="str">
        <f t="shared" si="14"/>
        <v>mature</v>
      </c>
      <c r="O123" s="19">
        <f>_xlfn.NORM.DIST(LN($D123), LN(K123), EXP(Parameters!$B$6), 0)</f>
        <v>1.079147984470201E-5</v>
      </c>
      <c r="P123" s="19">
        <f>_xlfn.NORM.DIST(LN($D123), LN(L123), EXP(Parameters!$B$7), 0)</f>
        <v>6.6325237318984662</v>
      </c>
      <c r="Q123" s="4">
        <f t="shared" si="15"/>
        <v>4.3884023582893485</v>
      </c>
      <c r="R123" s="4">
        <f t="shared" si="16"/>
        <v>1.4789652333526659</v>
      </c>
      <c r="S123" s="2" t="str">
        <f>IF(C123&gt;=Parameters!$B$10,D123-EXP(Parameters!$B$2+Parameters!$B$4*LN($C123)), "")</f>
        <v/>
      </c>
    </row>
    <row r="124" spans="1:19" x14ac:dyDescent="0.35">
      <c r="A124" t="s">
        <v>2500</v>
      </c>
      <c r="B124">
        <v>4</v>
      </c>
      <c r="C124" s="64">
        <v>115</v>
      </c>
      <c r="D124" s="64">
        <v>28</v>
      </c>
      <c r="E124" s="64">
        <v>87</v>
      </c>
      <c r="F124" s="2" t="str">
        <f t="shared" si="9"/>
        <v>5</v>
      </c>
      <c r="G124" s="2" t="str">
        <f t="shared" si="10"/>
        <v>8</v>
      </c>
      <c r="H124" s="2" t="str">
        <f t="shared" si="11"/>
        <v>7</v>
      </c>
      <c r="I124" s="2" t="str">
        <f t="shared" si="12"/>
        <v>115 28</v>
      </c>
      <c r="J124" s="4">
        <f>1/(1+EXP(-Parameters!$B$8-Parameters!$B$9*C124))</f>
        <v>0.90657859216536885</v>
      </c>
      <c r="K124" s="18">
        <f>EXP(Parameters!$B$3+Parameters!$B$5*LN($C124))</f>
        <v>23.222429007197608</v>
      </c>
      <c r="L124" s="18">
        <f>EXP(Parameters!$B$2+Parameters!$B$4*LN($C124))</f>
        <v>29.41434738550959</v>
      </c>
      <c r="M124" s="18">
        <f t="shared" si="13"/>
        <v>25.201129892198306</v>
      </c>
      <c r="N124" s="2" t="str">
        <f t="shared" si="14"/>
        <v>mature</v>
      </c>
      <c r="O124" s="19">
        <f>_xlfn.NORM.DIST(LN($D124), LN(K124), EXP(Parameters!$B$6), 0)</f>
        <v>6.6820281569628694E-3</v>
      </c>
      <c r="P124" s="19">
        <f>_xlfn.NORM.DIST(LN($D124), LN(L124), EXP(Parameters!$B$7), 0)</f>
        <v>4.9064621245203108</v>
      </c>
      <c r="Q124" s="4">
        <f t="shared" si="15"/>
        <v>4.4487177698379421</v>
      </c>
      <c r="R124" s="4">
        <f t="shared" si="16"/>
        <v>1.492615913047928</v>
      </c>
      <c r="S124" s="2">
        <f>IF(C124&gt;=Parameters!$B$10,D124-EXP(Parameters!$B$2+Parameters!$B$4*LN($C124)), "")</f>
        <v>-1.4143473855095898</v>
      </c>
    </row>
    <row r="125" spans="1:19" x14ac:dyDescent="0.35">
      <c r="A125" t="s">
        <v>2500</v>
      </c>
      <c r="B125">
        <v>4</v>
      </c>
      <c r="C125" s="64">
        <v>112</v>
      </c>
      <c r="D125" s="64">
        <v>29</v>
      </c>
      <c r="E125" s="64">
        <v>90</v>
      </c>
      <c r="F125" s="2" t="str">
        <f t="shared" si="9"/>
        <v>2</v>
      </c>
      <c r="G125" s="2" t="str">
        <f t="shared" si="10"/>
        <v>9</v>
      </c>
      <c r="H125" s="2" t="str">
        <f t="shared" si="11"/>
        <v>0</v>
      </c>
      <c r="I125" s="2" t="str">
        <f t="shared" si="12"/>
        <v>112 29</v>
      </c>
      <c r="J125" s="4">
        <f>1/(1+EXP(-Parameters!$B$8-Parameters!$B$9*C125))</f>
        <v>0.87568366424949196</v>
      </c>
      <c r="K125" s="18">
        <f>EXP(Parameters!$B$3+Parameters!$B$5*LN($C125))</f>
        <v>22.425802171071368</v>
      </c>
      <c r="L125" s="18">
        <f>EXP(Parameters!$B$2+Parameters!$B$4*LN($C125))</f>
        <v>28.363999471035015</v>
      </c>
      <c r="M125" s="18">
        <f t="shared" si="13"/>
        <v>24.360229057188494</v>
      </c>
      <c r="N125" s="2" t="str">
        <f t="shared" si="14"/>
        <v>mature</v>
      </c>
      <c r="O125" s="19">
        <f>_xlfn.NORM.DIST(LN($D125), LN(K125), EXP(Parameters!$B$6), 0)</f>
        <v>1.2278271380801473E-5</v>
      </c>
      <c r="P125" s="19">
        <f>_xlfn.NORM.DIST(LN($D125), LN(L125), EXP(Parameters!$B$7), 0)</f>
        <v>7.1518903184159219</v>
      </c>
      <c r="Q125" s="4">
        <f t="shared" si="15"/>
        <v>6.262795046730627</v>
      </c>
      <c r="R125" s="4">
        <f t="shared" si="16"/>
        <v>1.8346265785515883</v>
      </c>
      <c r="S125" s="2">
        <f>IF(C125&gt;=Parameters!$B$10,D125-EXP(Parameters!$B$2+Parameters!$B$4*LN($C125)), "")</f>
        <v>0.63600052896498482</v>
      </c>
    </row>
    <row r="126" spans="1:19" x14ac:dyDescent="0.35">
      <c r="A126" t="s">
        <v>2500</v>
      </c>
      <c r="B126">
        <v>4</v>
      </c>
      <c r="C126" s="64">
        <v>133</v>
      </c>
      <c r="D126" s="64">
        <v>35</v>
      </c>
      <c r="E126" s="64">
        <v>87</v>
      </c>
      <c r="F126" s="2" t="str">
        <f t="shared" si="9"/>
        <v>3</v>
      </c>
      <c r="G126" s="2" t="str">
        <f t="shared" si="10"/>
        <v>5</v>
      </c>
      <c r="H126" s="2" t="str">
        <f t="shared" si="11"/>
        <v>7</v>
      </c>
      <c r="I126" s="2" t="str">
        <f t="shared" si="12"/>
        <v>133 35</v>
      </c>
      <c r="J126" s="4">
        <f>1/(1+EXP(-Parameters!$B$8-Parameters!$B$9*C126))</f>
        <v>0.98515078048300253</v>
      </c>
      <c r="K126" s="18">
        <f>EXP(Parameters!$B$3+Parameters!$B$5*LN($C126))</f>
        <v>28.138782777110574</v>
      </c>
      <c r="L126" s="18">
        <f>EXP(Parameters!$B$2+Parameters!$B$4*LN($C126))</f>
        <v>35.928095618293909</v>
      </c>
      <c r="M126" s="18">
        <f t="shared" si="13"/>
        <v>30.373970512446753</v>
      </c>
      <c r="N126" s="2" t="str">
        <f t="shared" si="14"/>
        <v>mature</v>
      </c>
      <c r="O126" s="19">
        <f>_xlfn.NORM.DIST(LN($D126), LN(K126), EXP(Parameters!$B$6), 0)</f>
        <v>5.1920538143860597E-4</v>
      </c>
      <c r="P126" s="19">
        <f>_xlfn.NORM.DIST(LN($D126), LN(L126), EXP(Parameters!$B$7), 0)</f>
        <v>6.8880017340237725</v>
      </c>
      <c r="Q126" s="4">
        <f t="shared" si="15"/>
        <v>6.7857279940364776</v>
      </c>
      <c r="R126" s="4">
        <f t="shared" si="16"/>
        <v>1.9148215821570385</v>
      </c>
      <c r="S126" s="2">
        <f>IF(C126&gt;=Parameters!$B$10,D126-EXP(Parameters!$B$2+Parameters!$B$4*LN($C126)), "")</f>
        <v>-0.9280956182939093</v>
      </c>
    </row>
    <row r="127" spans="1:19" x14ac:dyDescent="0.35">
      <c r="A127" t="s">
        <v>2500</v>
      </c>
      <c r="B127">
        <v>4</v>
      </c>
      <c r="C127" s="64">
        <v>102</v>
      </c>
      <c r="D127" s="64">
        <v>24</v>
      </c>
      <c r="E127" s="64">
        <v>81</v>
      </c>
      <c r="F127" s="2" t="str">
        <f t="shared" si="9"/>
        <v>2</v>
      </c>
      <c r="G127" s="2" t="str">
        <f t="shared" si="10"/>
        <v>4</v>
      </c>
      <c r="H127" s="2" t="str">
        <f t="shared" si="11"/>
        <v>1</v>
      </c>
      <c r="I127" s="2" t="str">
        <f t="shared" si="12"/>
        <v>102 24</v>
      </c>
      <c r="J127" s="4">
        <f>1/(1+EXP(-Parameters!$B$8-Parameters!$B$9*C127))</f>
        <v>0.70769935811813878</v>
      </c>
      <c r="K127" s="18">
        <f>EXP(Parameters!$B$3+Parameters!$B$5*LN($C127))</f>
        <v>19.820296206539236</v>
      </c>
      <c r="L127" s="18">
        <f>EXP(Parameters!$B$2+Parameters!$B$4*LN($C127))</f>
        <v>24.939811053735465</v>
      </c>
      <c r="M127" s="18">
        <f t="shared" si="13"/>
        <v>21.603949060070374</v>
      </c>
      <c r="N127" s="2" t="str">
        <f t="shared" si="14"/>
        <v>mature</v>
      </c>
      <c r="O127" s="19">
        <f>_xlfn.NORM.DIST(LN($D127), LN(K127), EXP(Parameters!$B$6), 0)</f>
        <v>4.8195378123702254E-3</v>
      </c>
      <c r="P127" s="19">
        <f>_xlfn.NORM.DIST(LN($D127), LN(L127), EXP(Parameters!$B$7), 0)</f>
        <v>5.9059804204273281</v>
      </c>
      <c r="Q127" s="4">
        <f t="shared" si="15"/>
        <v>4.1810673065908457</v>
      </c>
      <c r="R127" s="4">
        <f t="shared" si="16"/>
        <v>1.4305665504488345</v>
      </c>
      <c r="S127" s="2" t="str">
        <f>IF(C127&gt;=Parameters!$B$10,D127-EXP(Parameters!$B$2+Parameters!$B$4*LN($C127)), "")</f>
        <v/>
      </c>
    </row>
    <row r="128" spans="1:19" x14ac:dyDescent="0.35">
      <c r="A128" t="s">
        <v>2500</v>
      </c>
      <c r="B128">
        <v>4</v>
      </c>
      <c r="C128" s="64">
        <v>105</v>
      </c>
      <c r="D128" s="64">
        <v>27</v>
      </c>
      <c r="E128" s="64">
        <v>81</v>
      </c>
      <c r="F128" s="2" t="str">
        <f t="shared" si="9"/>
        <v>5</v>
      </c>
      <c r="G128" s="2" t="str">
        <f t="shared" si="10"/>
        <v>7</v>
      </c>
      <c r="H128" s="2" t="str">
        <f t="shared" si="11"/>
        <v>1</v>
      </c>
      <c r="I128" s="2" t="str">
        <f t="shared" si="12"/>
        <v>105 27</v>
      </c>
      <c r="J128" s="4">
        <f>1/(1+EXP(-Parameters!$B$8-Parameters!$B$9*C128))</f>
        <v>0.76934531660241856</v>
      </c>
      <c r="K128" s="18">
        <f>EXP(Parameters!$B$3+Parameters!$B$5*LN($C128))</f>
        <v>20.593714849654653</v>
      </c>
      <c r="L128" s="18">
        <f>EXP(Parameters!$B$2+Parameters!$B$4*LN($C128))</f>
        <v>25.954393485790241</v>
      </c>
      <c r="M128" s="18">
        <f t="shared" si="13"/>
        <v>22.42311808998673</v>
      </c>
      <c r="N128" s="2" t="str">
        <f t="shared" si="14"/>
        <v>mature</v>
      </c>
      <c r="O128" s="19">
        <f>_xlfn.NORM.DIST(LN($D128), LN(K128), EXP(Parameters!$B$6), 0)</f>
        <v>2.8156948778940568E-6</v>
      </c>
      <c r="P128" s="19">
        <f>_xlfn.NORM.DIST(LN($D128), LN(L128), EXP(Parameters!$B$7), 0)</f>
        <v>5.8096843459579892</v>
      </c>
      <c r="Q128" s="4">
        <f t="shared" si="15"/>
        <v>4.4696540919543741</v>
      </c>
      <c r="R128" s="4">
        <f t="shared" si="16"/>
        <v>1.4973110212809022</v>
      </c>
      <c r="S128" s="2" t="str">
        <f>IF(C128&gt;=Parameters!$B$10,D128-EXP(Parameters!$B$2+Parameters!$B$4*LN($C128)), "")</f>
        <v/>
      </c>
    </row>
    <row r="129" spans="1:19" x14ac:dyDescent="0.35">
      <c r="A129" t="s">
        <v>2500</v>
      </c>
      <c r="B129">
        <v>4</v>
      </c>
      <c r="C129" s="64">
        <v>107</v>
      </c>
      <c r="D129" s="64">
        <v>26</v>
      </c>
      <c r="E129" s="64">
        <v>83</v>
      </c>
      <c r="F129" s="2" t="str">
        <f t="shared" si="9"/>
        <v>7</v>
      </c>
      <c r="G129" s="2" t="str">
        <f t="shared" si="10"/>
        <v>6</v>
      </c>
      <c r="H129" s="2" t="str">
        <f t="shared" si="11"/>
        <v>3</v>
      </c>
      <c r="I129" s="2" t="str">
        <f t="shared" si="12"/>
        <v>107 26</v>
      </c>
      <c r="J129" s="4">
        <f>1/(1+EXP(-Parameters!$B$8-Parameters!$B$9*C129))</f>
        <v>0.8050570197393081</v>
      </c>
      <c r="K129" s="18">
        <f>EXP(Parameters!$B$3+Parameters!$B$5*LN($C129))</f>
        <v>21.113289479843672</v>
      </c>
      <c r="L129" s="18">
        <f>EXP(Parameters!$B$2+Parameters!$B$4*LN($C129))</f>
        <v>26.636875989263057</v>
      </c>
      <c r="M129" s="18">
        <f t="shared" si="13"/>
        <v>22.972945709967171</v>
      </c>
      <c r="N129" s="2" t="str">
        <f t="shared" si="14"/>
        <v>mature</v>
      </c>
      <c r="O129" s="19">
        <f>_xlfn.NORM.DIST(LN($D129), LN(K129), EXP(Parameters!$B$6), 0)</f>
        <v>1.2323586414931698E-3</v>
      </c>
      <c r="P129" s="19">
        <f>_xlfn.NORM.DIST(LN($D129), LN(L129), EXP(Parameters!$B$7), 0)</f>
        <v>7.0223954795694548</v>
      </c>
      <c r="Q129" s="4">
        <f t="shared" si="15"/>
        <v>5.6536690158792977</v>
      </c>
      <c r="R129" s="4">
        <f t="shared" si="16"/>
        <v>1.732304717741693</v>
      </c>
      <c r="S129" s="2" t="str">
        <f>IF(C129&gt;=Parameters!$B$10,D129-EXP(Parameters!$B$2+Parameters!$B$4*LN($C129)), "")</f>
        <v/>
      </c>
    </row>
    <row r="130" spans="1:19" x14ac:dyDescent="0.35">
      <c r="A130" t="s">
        <v>2500</v>
      </c>
      <c r="B130">
        <v>4</v>
      </c>
      <c r="C130" s="64">
        <v>94</v>
      </c>
      <c r="D130" s="64">
        <v>22</v>
      </c>
      <c r="E130" s="64">
        <v>84</v>
      </c>
      <c r="F130" s="2" t="str">
        <f t="shared" ref="F130:F193" si="17">RIGHT(C130,1)</f>
        <v>4</v>
      </c>
      <c r="G130" s="2" t="str">
        <f t="shared" ref="G130:G193" si="18">RIGHT(D130,1)</f>
        <v>2</v>
      </c>
      <c r="H130" s="2" t="str">
        <f t="shared" ref="H130:H193" si="19">RIGHT(E130,1)</f>
        <v>4</v>
      </c>
      <c r="I130" s="2" t="str">
        <f t="shared" ref="I130:I193" si="20">C130&amp; " " &amp;D130</f>
        <v>94 22</v>
      </c>
      <c r="J130" s="4">
        <f>1/(1+EXP(-Parameters!$B$8-Parameters!$B$9*C130))</f>
        <v>0.50747076897689891</v>
      </c>
      <c r="K130" s="18">
        <f>EXP(Parameters!$B$3+Parameters!$B$5*LN($C130))</f>
        <v>17.793739182644352</v>
      </c>
      <c r="L130" s="18">
        <f>EXP(Parameters!$B$2+Parameters!$B$4*LN($C130))</f>
        <v>22.28933409736111</v>
      </c>
      <c r="M130" s="18">
        <f t="shared" ref="M130:M193" si="21" xml:space="preserve"> EXP((-1 - (-0.4481224) *LN(C130)) /  0.3490391)</f>
        <v>19.453203942190783</v>
      </c>
      <c r="N130" s="2" t="str">
        <f t="shared" ref="N130:N193" si="22">IF(D130&gt;=M130, "mature", "immature")</f>
        <v>mature</v>
      </c>
      <c r="O130" s="19">
        <f>_xlfn.NORM.DIST(LN($D130), LN(K130), EXP(Parameters!$B$6), 0)</f>
        <v>8.7639689281024987E-4</v>
      </c>
      <c r="P130" s="19">
        <f>_xlfn.NORM.DIST(LN($D130), LN(L130), EXP(Parameters!$B$7), 0)</f>
        <v>7.6128763177335737</v>
      </c>
      <c r="Q130" s="4">
        <f t="shared" ref="Q130:Q193" si="23">(1-J130)*O130+J130*P130</f>
        <v>3.8637438501739658</v>
      </c>
      <c r="R130" s="4">
        <f t="shared" ref="R130:R193" si="24">LN(Q130)</f>
        <v>1.3516366227900567</v>
      </c>
      <c r="S130" s="2" t="str">
        <f>IF(C130&gt;=Parameters!$B$10,D130-EXP(Parameters!$B$2+Parameters!$B$4*LN($C130)), "")</f>
        <v/>
      </c>
    </row>
    <row r="131" spans="1:19" x14ac:dyDescent="0.35">
      <c r="A131" t="s">
        <v>2500</v>
      </c>
      <c r="B131">
        <v>4</v>
      </c>
      <c r="C131" s="64">
        <v>91</v>
      </c>
      <c r="D131" s="64">
        <v>21</v>
      </c>
      <c r="E131" s="64">
        <v>81</v>
      </c>
      <c r="F131" s="2" t="str">
        <f t="shared" si="17"/>
        <v>1</v>
      </c>
      <c r="G131" s="2" t="str">
        <f t="shared" si="18"/>
        <v>1</v>
      </c>
      <c r="H131" s="2" t="str">
        <f t="shared" si="19"/>
        <v>1</v>
      </c>
      <c r="I131" s="2" t="str">
        <f t="shared" si="20"/>
        <v>91 21</v>
      </c>
      <c r="J131" s="4">
        <f>1/(1+EXP(-Parameters!$B$8-Parameters!$B$9*C131))</f>
        <v>0.42788234447524132</v>
      </c>
      <c r="K131" s="18">
        <f>EXP(Parameters!$B$3+Parameters!$B$5*LN($C131))</f>
        <v>17.047683103319663</v>
      </c>
      <c r="L131" s="18">
        <f>EXP(Parameters!$B$2+Parameters!$B$4*LN($C131))</f>
        <v>21.316682721214686</v>
      </c>
      <c r="M131" s="18">
        <f t="shared" si="21"/>
        <v>18.659753031749261</v>
      </c>
      <c r="N131" s="2" t="str">
        <f t="shared" si="22"/>
        <v>mature</v>
      </c>
      <c r="O131" s="19">
        <f>_xlfn.NORM.DIST(LN($D131), LN(K131), EXP(Parameters!$B$6), 0)</f>
        <v>1.2000901960857971E-3</v>
      </c>
      <c r="P131" s="19">
        <f>_xlfn.NORM.DIST(LN($D131), LN(L131), EXP(Parameters!$B$7), 0)</f>
        <v>7.5343122651991203</v>
      </c>
      <c r="Q131" s="4">
        <f t="shared" si="23"/>
        <v>3.2244857888313687</v>
      </c>
      <c r="R131" s="4">
        <f t="shared" si="24"/>
        <v>1.1707734922113722</v>
      </c>
      <c r="S131" s="2" t="str">
        <f>IF(C131&gt;=Parameters!$B$10,D131-EXP(Parameters!$B$2+Parameters!$B$4*LN($C131)), "")</f>
        <v/>
      </c>
    </row>
    <row r="132" spans="1:19" x14ac:dyDescent="0.35">
      <c r="A132" t="s">
        <v>2500</v>
      </c>
      <c r="B132">
        <v>4</v>
      </c>
      <c r="C132" s="64">
        <v>122</v>
      </c>
      <c r="D132" s="64">
        <v>31</v>
      </c>
      <c r="E132" s="64">
        <v>89</v>
      </c>
      <c r="F132" s="2" t="str">
        <f t="shared" si="17"/>
        <v>2</v>
      </c>
      <c r="G132" s="2" t="str">
        <f t="shared" si="18"/>
        <v>1</v>
      </c>
      <c r="H132" s="2" t="str">
        <f t="shared" si="19"/>
        <v>9</v>
      </c>
      <c r="I132" s="2" t="str">
        <f t="shared" si="20"/>
        <v>122 31</v>
      </c>
      <c r="J132" s="4">
        <f>1/(1+EXP(-Parameters!$B$8-Parameters!$B$9*C132))</f>
        <v>0.9534746050586127</v>
      </c>
      <c r="K132" s="18">
        <f>EXP(Parameters!$B$3+Parameters!$B$5*LN($C132))</f>
        <v>25.107042010930307</v>
      </c>
      <c r="L132" s="18">
        <f>EXP(Parameters!$B$2+Parameters!$B$4*LN($C132))</f>
        <v>31.905099250831121</v>
      </c>
      <c r="M132" s="18">
        <f t="shared" si="21"/>
        <v>27.187344341584438</v>
      </c>
      <c r="N132" s="2" t="str">
        <f t="shared" si="22"/>
        <v>mature</v>
      </c>
      <c r="O132" s="19">
        <f>_xlfn.NORM.DIST(LN($D132), LN(K132), EXP(Parameters!$B$6), 0)</f>
        <v>9.8449137948773604E-4</v>
      </c>
      <c r="P132" s="19">
        <f>_xlfn.NORM.DIST(LN($D132), LN(L132), EXP(Parameters!$B$7), 0)</f>
        <v>6.6986442458132966</v>
      </c>
      <c r="Q132" s="4">
        <f t="shared" si="23"/>
        <v>6.3870329805552286</v>
      </c>
      <c r="R132" s="4">
        <f t="shared" si="24"/>
        <v>1.8542698382666414</v>
      </c>
      <c r="S132" s="2">
        <f>IF(C132&gt;=Parameters!$B$10,D132-EXP(Parameters!$B$2+Parameters!$B$4*LN($C132)), "")</f>
        <v>-0.90509925083112108</v>
      </c>
    </row>
    <row r="133" spans="1:19" x14ac:dyDescent="0.35">
      <c r="A133" t="s">
        <v>2500</v>
      </c>
      <c r="B133">
        <v>4</v>
      </c>
      <c r="C133" s="64">
        <v>93</v>
      </c>
      <c r="D133" s="64">
        <v>22</v>
      </c>
      <c r="E133" s="64">
        <v>93</v>
      </c>
      <c r="F133" s="2" t="str">
        <f t="shared" si="17"/>
        <v>3</v>
      </c>
      <c r="G133" s="2" t="str">
        <f t="shared" si="18"/>
        <v>2</v>
      </c>
      <c r="H133" s="2" t="str">
        <f t="shared" si="19"/>
        <v>3</v>
      </c>
      <c r="I133" s="2" t="str">
        <f t="shared" si="20"/>
        <v>93 22</v>
      </c>
      <c r="J133" s="4">
        <f>1/(1+EXP(-Parameters!$B$8-Parameters!$B$9*C133))</f>
        <v>0.48078232167255014</v>
      </c>
      <c r="K133" s="18">
        <f>EXP(Parameters!$B$3+Parameters!$B$5*LN($C133))</f>
        <v>17.544193053986497</v>
      </c>
      <c r="L133" s="18">
        <f>EXP(Parameters!$B$2+Parameters!$B$4*LN($C133))</f>
        <v>21.963801876390391</v>
      </c>
      <c r="M133" s="18">
        <f t="shared" si="21"/>
        <v>19.187909643847966</v>
      </c>
      <c r="N133" s="2" t="str">
        <f t="shared" si="22"/>
        <v>mature</v>
      </c>
      <c r="O133" s="19">
        <f>_xlfn.NORM.DIST(LN($D133), LN(K133), EXP(Parameters!$B$6), 0)</f>
        <v>2.4987525178589334E-4</v>
      </c>
      <c r="P133" s="19">
        <f>_xlfn.NORM.DIST(LN($D133), LN(L133), EXP(Parameters!$B$7), 0)</f>
        <v>7.8658564274460439</v>
      </c>
      <c r="Q133" s="4">
        <f t="shared" si="23"/>
        <v>3.781894454778564</v>
      </c>
      <c r="R133" s="4">
        <f t="shared" si="24"/>
        <v>1.3302250625963392</v>
      </c>
      <c r="S133" s="2" t="str">
        <f>IF(C133&gt;=Parameters!$B$10,D133-EXP(Parameters!$B$2+Parameters!$B$4*LN($C133)), "")</f>
        <v/>
      </c>
    </row>
    <row r="134" spans="1:19" x14ac:dyDescent="0.35">
      <c r="A134" t="s">
        <v>2500</v>
      </c>
      <c r="B134">
        <v>4</v>
      </c>
      <c r="C134" s="64">
        <v>107</v>
      </c>
      <c r="D134" s="64">
        <v>26</v>
      </c>
      <c r="E134" s="64">
        <v>94</v>
      </c>
      <c r="F134" s="2" t="str">
        <f t="shared" si="17"/>
        <v>7</v>
      </c>
      <c r="G134" s="2" t="str">
        <f t="shared" si="18"/>
        <v>6</v>
      </c>
      <c r="H134" s="2" t="str">
        <f t="shared" si="19"/>
        <v>4</v>
      </c>
      <c r="I134" s="2" t="str">
        <f t="shared" si="20"/>
        <v>107 26</v>
      </c>
      <c r="J134" s="4">
        <f>1/(1+EXP(-Parameters!$B$8-Parameters!$B$9*C134))</f>
        <v>0.8050570197393081</v>
      </c>
      <c r="K134" s="18">
        <f>EXP(Parameters!$B$3+Parameters!$B$5*LN($C134))</f>
        <v>21.113289479843672</v>
      </c>
      <c r="L134" s="18">
        <f>EXP(Parameters!$B$2+Parameters!$B$4*LN($C134))</f>
        <v>26.636875989263057</v>
      </c>
      <c r="M134" s="18">
        <f t="shared" si="21"/>
        <v>22.972945709967171</v>
      </c>
      <c r="N134" s="2" t="str">
        <f t="shared" si="22"/>
        <v>mature</v>
      </c>
      <c r="O134" s="19">
        <f>_xlfn.NORM.DIST(LN($D134), LN(K134), EXP(Parameters!$B$6), 0)</f>
        <v>1.2323586414931698E-3</v>
      </c>
      <c r="P134" s="19">
        <f>_xlfn.NORM.DIST(LN($D134), LN(L134), EXP(Parameters!$B$7), 0)</f>
        <v>7.0223954795694548</v>
      </c>
      <c r="Q134" s="4">
        <f t="shared" si="23"/>
        <v>5.6536690158792977</v>
      </c>
      <c r="R134" s="4">
        <f t="shared" si="24"/>
        <v>1.732304717741693</v>
      </c>
      <c r="S134" s="2" t="str">
        <f>IF(C134&gt;=Parameters!$B$10,D134-EXP(Parameters!$B$2+Parameters!$B$4*LN($C134)), "")</f>
        <v/>
      </c>
    </row>
    <row r="135" spans="1:19" x14ac:dyDescent="0.35">
      <c r="A135" t="s">
        <v>2500</v>
      </c>
      <c r="B135">
        <v>4</v>
      </c>
      <c r="C135" s="64">
        <v>93</v>
      </c>
      <c r="D135" s="64">
        <v>22</v>
      </c>
      <c r="E135" s="64">
        <v>89</v>
      </c>
      <c r="F135" s="2" t="str">
        <f t="shared" si="17"/>
        <v>3</v>
      </c>
      <c r="G135" s="2" t="str">
        <f t="shared" si="18"/>
        <v>2</v>
      </c>
      <c r="H135" s="2" t="str">
        <f t="shared" si="19"/>
        <v>9</v>
      </c>
      <c r="I135" s="2" t="str">
        <f t="shared" si="20"/>
        <v>93 22</v>
      </c>
      <c r="J135" s="4">
        <f>1/(1+EXP(-Parameters!$B$8-Parameters!$B$9*C135))</f>
        <v>0.48078232167255014</v>
      </c>
      <c r="K135" s="18">
        <f>EXP(Parameters!$B$3+Parameters!$B$5*LN($C135))</f>
        <v>17.544193053986497</v>
      </c>
      <c r="L135" s="18">
        <f>EXP(Parameters!$B$2+Parameters!$B$4*LN($C135))</f>
        <v>21.963801876390391</v>
      </c>
      <c r="M135" s="18">
        <f t="shared" si="21"/>
        <v>19.187909643847966</v>
      </c>
      <c r="N135" s="2" t="str">
        <f t="shared" si="22"/>
        <v>mature</v>
      </c>
      <c r="O135" s="19">
        <f>_xlfn.NORM.DIST(LN($D135), LN(K135), EXP(Parameters!$B$6), 0)</f>
        <v>2.4987525178589334E-4</v>
      </c>
      <c r="P135" s="19">
        <f>_xlfn.NORM.DIST(LN($D135), LN(L135), EXP(Parameters!$B$7), 0)</f>
        <v>7.8658564274460439</v>
      </c>
      <c r="Q135" s="4">
        <f t="shared" si="23"/>
        <v>3.781894454778564</v>
      </c>
      <c r="R135" s="4">
        <f t="shared" si="24"/>
        <v>1.3302250625963392</v>
      </c>
      <c r="S135" s="2" t="str">
        <f>IF(C135&gt;=Parameters!$B$10,D135-EXP(Parameters!$B$2+Parameters!$B$4*LN($C135)), "")</f>
        <v/>
      </c>
    </row>
    <row r="136" spans="1:19" x14ac:dyDescent="0.35">
      <c r="A136" t="s">
        <v>2500</v>
      </c>
      <c r="B136">
        <v>4</v>
      </c>
      <c r="C136" s="64">
        <v>93</v>
      </c>
      <c r="D136" s="64">
        <v>21</v>
      </c>
      <c r="E136" s="64">
        <v>82</v>
      </c>
      <c r="F136" s="2" t="str">
        <f t="shared" si="17"/>
        <v>3</v>
      </c>
      <c r="G136" s="2" t="str">
        <f t="shared" si="18"/>
        <v>1</v>
      </c>
      <c r="H136" s="2" t="str">
        <f t="shared" si="19"/>
        <v>2</v>
      </c>
      <c r="I136" s="2" t="str">
        <f t="shared" si="20"/>
        <v>93 21</v>
      </c>
      <c r="J136" s="4">
        <f>1/(1+EXP(-Parameters!$B$8-Parameters!$B$9*C136))</f>
        <v>0.48078232167255014</v>
      </c>
      <c r="K136" s="18">
        <f>EXP(Parameters!$B$3+Parameters!$B$5*LN($C136))</f>
        <v>17.544193053986497</v>
      </c>
      <c r="L136" s="18">
        <f>EXP(Parameters!$B$2+Parameters!$B$4*LN($C136))</f>
        <v>21.963801876390391</v>
      </c>
      <c r="M136" s="18">
        <f t="shared" si="21"/>
        <v>19.187909643847966</v>
      </c>
      <c r="N136" s="2" t="str">
        <f t="shared" si="22"/>
        <v>mature</v>
      </c>
      <c r="O136" s="19">
        <f>_xlfn.NORM.DIST(LN($D136), LN(K136), EXP(Parameters!$B$6), 0)</f>
        <v>1.1485252860327469E-2</v>
      </c>
      <c r="P136" s="19">
        <f>_xlfn.NORM.DIST(LN($D136), LN(L136), EXP(Parameters!$B$7), 0)</f>
        <v>5.3188045918336524</v>
      </c>
      <c r="Q136" s="4">
        <f t="shared" si="23"/>
        <v>2.5631505665095466</v>
      </c>
      <c r="R136" s="4">
        <f t="shared" si="24"/>
        <v>0.94123719185603272</v>
      </c>
      <c r="S136" s="2" t="str">
        <f>IF(C136&gt;=Parameters!$B$10,D136-EXP(Parameters!$B$2+Parameters!$B$4*LN($C136)), "")</f>
        <v/>
      </c>
    </row>
    <row r="137" spans="1:19" x14ac:dyDescent="0.35">
      <c r="A137" t="s">
        <v>2500</v>
      </c>
      <c r="B137">
        <v>4</v>
      </c>
      <c r="C137" s="64">
        <v>84</v>
      </c>
      <c r="D137" s="64">
        <v>19</v>
      </c>
      <c r="E137" s="64">
        <v>84</v>
      </c>
      <c r="F137" s="2" t="str">
        <f t="shared" si="17"/>
        <v>4</v>
      </c>
      <c r="G137" s="2" t="str">
        <f t="shared" si="18"/>
        <v>9</v>
      </c>
      <c r="H137" s="2" t="str">
        <f t="shared" si="19"/>
        <v>4</v>
      </c>
      <c r="I137" s="2" t="str">
        <f t="shared" si="20"/>
        <v>84 19</v>
      </c>
      <c r="J137" s="4">
        <f>1/(1+EXP(-Parameters!$B$8-Parameters!$B$9*C137))</f>
        <v>0.26152570835489575</v>
      </c>
      <c r="K137" s="18">
        <f>EXP(Parameters!$B$3+Parameters!$B$5*LN($C137))</f>
        <v>15.337702617872731</v>
      </c>
      <c r="L137" s="18">
        <f>EXP(Parameters!$B$2+Parameters!$B$4*LN($C137))</f>
        <v>19.094158821420528</v>
      </c>
      <c r="M137" s="18">
        <f t="shared" si="21"/>
        <v>16.837426371990222</v>
      </c>
      <c r="N137" s="2" t="str">
        <f t="shared" si="22"/>
        <v>mature</v>
      </c>
      <c r="O137" s="19">
        <f>_xlfn.NORM.DIST(LN($D137), LN(K137), EXP(Parameters!$B$6), 0)</f>
        <v>7.418764984583327E-4</v>
      </c>
      <c r="P137" s="19">
        <f>_xlfn.NORM.DIST(LN($D137), LN(L137), EXP(Parameters!$B$7), 0)</f>
        <v>7.8326734142596237</v>
      </c>
      <c r="Q137" s="4">
        <f t="shared" si="23"/>
        <v>2.0489933196984951</v>
      </c>
      <c r="R137" s="4">
        <f t="shared" si="24"/>
        <v>0.71734860897740949</v>
      </c>
      <c r="S137" s="2" t="str">
        <f>IF(C137&gt;=Parameters!$B$10,D137-EXP(Parameters!$B$2+Parameters!$B$4*LN($C137)), "")</f>
        <v/>
      </c>
    </row>
    <row r="138" spans="1:19" x14ac:dyDescent="0.35">
      <c r="A138" t="s">
        <v>2500</v>
      </c>
      <c r="B138">
        <v>4</v>
      </c>
      <c r="C138" s="64">
        <v>86</v>
      </c>
      <c r="D138" s="64">
        <v>17</v>
      </c>
      <c r="E138" s="64">
        <v>81</v>
      </c>
      <c r="F138" s="2" t="str">
        <f t="shared" si="17"/>
        <v>6</v>
      </c>
      <c r="G138" s="2" t="str">
        <f t="shared" si="18"/>
        <v>7</v>
      </c>
      <c r="H138" s="2" t="str">
        <f t="shared" si="19"/>
        <v>1</v>
      </c>
      <c r="I138" s="2" t="str">
        <f t="shared" si="20"/>
        <v>86 17</v>
      </c>
      <c r="J138" s="4">
        <f>1/(1+EXP(-Parameters!$B$8-Parameters!$B$9*C138))</f>
        <v>0.30481649645840181</v>
      </c>
      <c r="K138" s="18">
        <f>EXP(Parameters!$B$3+Parameters!$B$5*LN($C138))</f>
        <v>15.821775477637425</v>
      </c>
      <c r="L138" s="18">
        <f>EXP(Parameters!$B$2+Parameters!$B$4*LN($C138))</f>
        <v>19.722325099830872</v>
      </c>
      <c r="M138" s="18">
        <f t="shared" si="21"/>
        <v>17.353849838128991</v>
      </c>
      <c r="N138" s="2" t="str">
        <f t="shared" si="22"/>
        <v>immature</v>
      </c>
      <c r="O138" s="19">
        <f>_xlfn.NORM.DIST(LN($D138), LN(K138), EXP(Parameters!$B$6), 0)</f>
        <v>2.823591974087305</v>
      </c>
      <c r="P138" s="19">
        <f>_xlfn.NORM.DIST(LN($D138), LN(L138), EXP(Parameters!$B$7), 0)</f>
        <v>0.10752000376592645</v>
      </c>
      <c r="Q138" s="4">
        <f t="shared" si="23"/>
        <v>1.9956884319650741</v>
      </c>
      <c r="R138" s="4">
        <f t="shared" si="24"/>
        <v>0.69098906949510819</v>
      </c>
      <c r="S138" s="2" t="str">
        <f>IF(C138&gt;=Parameters!$B$10,D138-EXP(Parameters!$B$2+Parameters!$B$4*LN($C138)), "")</f>
        <v/>
      </c>
    </row>
    <row r="139" spans="1:19" x14ac:dyDescent="0.35">
      <c r="A139" t="s">
        <v>2500</v>
      </c>
      <c r="B139">
        <v>4</v>
      </c>
      <c r="C139" s="64">
        <v>112</v>
      </c>
      <c r="D139" s="64">
        <v>30</v>
      </c>
      <c r="E139" s="64">
        <v>94</v>
      </c>
      <c r="F139" s="2" t="str">
        <f t="shared" si="17"/>
        <v>2</v>
      </c>
      <c r="G139" s="2" t="str">
        <f t="shared" si="18"/>
        <v>0</v>
      </c>
      <c r="H139" s="2" t="str">
        <f t="shared" si="19"/>
        <v>4</v>
      </c>
      <c r="I139" s="2" t="str">
        <f t="shared" si="20"/>
        <v>112 30</v>
      </c>
      <c r="J139" s="4">
        <f>1/(1+EXP(-Parameters!$B$8-Parameters!$B$9*C139))</f>
        <v>0.87568366424949196</v>
      </c>
      <c r="K139" s="18">
        <f>EXP(Parameters!$B$3+Parameters!$B$5*LN($C139))</f>
        <v>22.425802171071368</v>
      </c>
      <c r="L139" s="18">
        <f>EXP(Parameters!$B$2+Parameters!$B$4*LN($C139))</f>
        <v>28.363999471035015</v>
      </c>
      <c r="M139" s="18">
        <f t="shared" si="21"/>
        <v>24.360229057188494</v>
      </c>
      <c r="N139" s="2" t="str">
        <f t="shared" si="22"/>
        <v>mature</v>
      </c>
      <c r="O139" s="19">
        <f>_xlfn.NORM.DIST(LN($D139), LN(K139), EXP(Parameters!$B$6), 0)</f>
        <v>2.8457550847920305E-7</v>
      </c>
      <c r="P139" s="19">
        <f>_xlfn.NORM.DIST(LN($D139), LN(L139), EXP(Parameters!$B$7), 0)</f>
        <v>4.268154172992519</v>
      </c>
      <c r="Q139" s="4">
        <f t="shared" si="23"/>
        <v>3.7375529211652334</v>
      </c>
      <c r="R139" s="4">
        <f t="shared" si="24"/>
        <v>1.3184310981256524</v>
      </c>
      <c r="S139" s="2">
        <f>IF(C139&gt;=Parameters!$B$10,D139-EXP(Parameters!$B$2+Parameters!$B$4*LN($C139)), "")</f>
        <v>1.6360005289649848</v>
      </c>
    </row>
    <row r="140" spans="1:19" x14ac:dyDescent="0.35">
      <c r="A140" t="s">
        <v>2500</v>
      </c>
      <c r="B140">
        <v>4</v>
      </c>
      <c r="C140" s="64">
        <v>87</v>
      </c>
      <c r="D140" s="64">
        <v>20</v>
      </c>
      <c r="E140" s="64">
        <v>83</v>
      </c>
      <c r="F140" s="2" t="str">
        <f t="shared" si="17"/>
        <v>7</v>
      </c>
      <c r="G140" s="2" t="str">
        <f t="shared" si="18"/>
        <v>0</v>
      </c>
      <c r="H140" s="2" t="str">
        <f t="shared" si="19"/>
        <v>3</v>
      </c>
      <c r="I140" s="2" t="str">
        <f t="shared" si="20"/>
        <v>87 20</v>
      </c>
      <c r="J140" s="4">
        <f>1/(1+EXP(-Parameters!$B$8-Parameters!$B$9*C140))</f>
        <v>0.32790583024912545</v>
      </c>
      <c r="K140" s="18">
        <f>EXP(Parameters!$B$3+Parameters!$B$5*LN($C140))</f>
        <v>16.065173844323819</v>
      </c>
      <c r="L140" s="18">
        <f>EXP(Parameters!$B$2+Parameters!$B$4*LN($C140))</f>
        <v>20.038480045955321</v>
      </c>
      <c r="M140" s="18">
        <f t="shared" si="21"/>
        <v>17.613347927040483</v>
      </c>
      <c r="N140" s="2" t="str">
        <f t="shared" si="22"/>
        <v>mature</v>
      </c>
      <c r="O140" s="19">
        <f>_xlfn.NORM.DIST(LN($D140), LN(K140), EXP(Parameters!$B$6), 0)</f>
        <v>4.8029738931028239E-4</v>
      </c>
      <c r="P140" s="19">
        <f>_xlfn.NORM.DIST(LN($D140), LN(L140), EXP(Parameters!$B$7), 0)</f>
        <v>7.8643520849297941</v>
      </c>
      <c r="Q140" s="4">
        <f t="shared" si="23"/>
        <v>2.5790897048554466</v>
      </c>
      <c r="R140" s="4">
        <f t="shared" si="24"/>
        <v>0.94743650909982402</v>
      </c>
      <c r="S140" s="2" t="str">
        <f>IF(C140&gt;=Parameters!$B$10,D140-EXP(Parameters!$B$2+Parameters!$B$4*LN($C140)), "")</f>
        <v/>
      </c>
    </row>
    <row r="141" spans="1:19" x14ac:dyDescent="0.35">
      <c r="A141" t="s">
        <v>2500</v>
      </c>
      <c r="B141">
        <v>4</v>
      </c>
      <c r="C141" s="64">
        <v>113</v>
      </c>
      <c r="D141" s="64">
        <v>28</v>
      </c>
      <c r="E141" s="64">
        <v>89</v>
      </c>
      <c r="F141" s="2" t="str">
        <f t="shared" si="17"/>
        <v>3</v>
      </c>
      <c r="G141" s="2" t="str">
        <f t="shared" si="18"/>
        <v>8</v>
      </c>
      <c r="H141" s="2" t="str">
        <f t="shared" si="19"/>
        <v>9</v>
      </c>
      <c r="I141" s="2" t="str">
        <f t="shared" si="20"/>
        <v>113 28</v>
      </c>
      <c r="J141" s="4">
        <f>1/(1+EXP(-Parameters!$B$8-Parameters!$B$9*C141))</f>
        <v>0.88685079408693668</v>
      </c>
      <c r="K141" s="18">
        <f>EXP(Parameters!$B$3+Parameters!$B$5*LN($C141))</f>
        <v>22.690593733954969</v>
      </c>
      <c r="L141" s="18">
        <f>EXP(Parameters!$B$2+Parameters!$B$4*LN($C141))</f>
        <v>28.712955701636687</v>
      </c>
      <c r="M141" s="18">
        <f t="shared" si="21"/>
        <v>24.639827522024078</v>
      </c>
      <c r="N141" s="2" t="str">
        <f t="shared" si="22"/>
        <v>mature</v>
      </c>
      <c r="O141" s="19">
        <f>_xlfn.NORM.DIST(LN($D141), LN(K141), EXP(Parameters!$B$6), 0)</f>
        <v>1.0348571487989681E-3</v>
      </c>
      <c r="P141" s="19">
        <f>_xlfn.NORM.DIST(LN($D141), LN(L141), EXP(Parameters!$B$7), 0)</f>
        <v>6.9590410318413491</v>
      </c>
      <c r="Q141" s="4">
        <f t="shared" si="23"/>
        <v>6.1717481584366958</v>
      </c>
      <c r="R141" s="4">
        <f t="shared" si="24"/>
        <v>1.8199821297858301</v>
      </c>
      <c r="S141" s="2">
        <f>IF(C141&gt;=Parameters!$B$10,D141-EXP(Parameters!$B$2+Parameters!$B$4*LN($C141)), "")</f>
        <v>-0.71295570163668742</v>
      </c>
    </row>
    <row r="142" spans="1:19" x14ac:dyDescent="0.35">
      <c r="A142" t="s">
        <v>2500</v>
      </c>
      <c r="B142">
        <v>4</v>
      </c>
      <c r="C142" s="64">
        <v>98</v>
      </c>
      <c r="D142" s="64">
        <v>24</v>
      </c>
      <c r="E142" s="64">
        <v>85</v>
      </c>
      <c r="F142" s="2" t="str">
        <f t="shared" si="17"/>
        <v>8</v>
      </c>
      <c r="G142" s="2" t="str">
        <f t="shared" si="18"/>
        <v>4</v>
      </c>
      <c r="H142" s="2" t="str">
        <f t="shared" si="19"/>
        <v>5</v>
      </c>
      <c r="I142" s="2" t="str">
        <f t="shared" si="20"/>
        <v>98 24</v>
      </c>
      <c r="J142" s="4">
        <f>1/(1+EXP(-Parameters!$B$8-Parameters!$B$9*C142))</f>
        <v>0.61231670875547251</v>
      </c>
      <c r="K142" s="18">
        <f>EXP(Parameters!$B$3+Parameters!$B$5*LN($C142))</f>
        <v>18.800387569154239</v>
      </c>
      <c r="L142" s="18">
        <f>EXP(Parameters!$B$2+Parameters!$B$4*LN($C142))</f>
        <v>23.604411861500896</v>
      </c>
      <c r="M142" s="18">
        <f t="shared" si="21"/>
        <v>20.522345068410143</v>
      </c>
      <c r="N142" s="2" t="str">
        <f t="shared" si="22"/>
        <v>mature</v>
      </c>
      <c r="O142" s="19">
        <f>_xlfn.NORM.DIST(LN($D142), LN(K142), EXP(Parameters!$B$6), 0)</f>
        <v>4.5545255728747821E-5</v>
      </c>
      <c r="P142" s="19">
        <f>_xlfn.NORM.DIST(LN($D142), LN(L142), EXP(Parameters!$B$7), 0)</f>
        <v>7.4581681599640754</v>
      </c>
      <c r="Q142" s="4">
        <f t="shared" si="23"/>
        <v>4.566778638188703</v>
      </c>
      <c r="R142" s="4">
        <f t="shared" si="24"/>
        <v>1.5188080631767709</v>
      </c>
      <c r="S142" s="2" t="str">
        <f>IF(C142&gt;=Parameters!$B$10,D142-EXP(Parameters!$B$2+Parameters!$B$4*LN($C142)), "")</f>
        <v/>
      </c>
    </row>
    <row r="143" spans="1:19" x14ac:dyDescent="0.35">
      <c r="A143" t="s">
        <v>2500</v>
      </c>
      <c r="B143">
        <v>4</v>
      </c>
      <c r="C143" s="64">
        <v>110</v>
      </c>
      <c r="D143" s="64">
        <v>26</v>
      </c>
      <c r="E143" s="64">
        <v>92</v>
      </c>
      <c r="F143" s="2" t="str">
        <f t="shared" si="17"/>
        <v>0</v>
      </c>
      <c r="G143" s="2" t="str">
        <f t="shared" si="18"/>
        <v>6</v>
      </c>
      <c r="H143" s="2" t="str">
        <f t="shared" si="19"/>
        <v>2</v>
      </c>
      <c r="I143" s="2" t="str">
        <f t="shared" si="20"/>
        <v>110 26</v>
      </c>
      <c r="J143" s="4">
        <f>1/(1+EXP(-Parameters!$B$8-Parameters!$B$9*C143))</f>
        <v>0.85050758826483663</v>
      </c>
      <c r="K143" s="18">
        <f>EXP(Parameters!$B$3+Parameters!$B$5*LN($C143))</f>
        <v>21.898493978978827</v>
      </c>
      <c r="L143" s="18">
        <f>EXP(Parameters!$B$2+Parameters!$B$4*LN($C143))</f>
        <v>27.669598567790544</v>
      </c>
      <c r="M143" s="18">
        <f t="shared" si="21"/>
        <v>23.803160025837798</v>
      </c>
      <c r="N143" s="2" t="str">
        <f t="shared" si="22"/>
        <v>mature</v>
      </c>
      <c r="O143" s="19">
        <f>_xlfn.NORM.DIST(LN($D143), LN(K143), EXP(Parameters!$B$6), 0)</f>
        <v>2.0478369364011276E-2</v>
      </c>
      <c r="P143" s="19">
        <f>_xlfn.NORM.DIST(LN($D143), LN(L143), EXP(Parameters!$B$7), 0)</f>
        <v>3.7037384383716696</v>
      </c>
      <c r="Q143" s="4">
        <f t="shared" si="23"/>
        <v>3.1531190076078905</v>
      </c>
      <c r="R143" s="4">
        <f t="shared" si="24"/>
        <v>1.1483921240967077</v>
      </c>
      <c r="S143" s="2">
        <f>IF(C143&gt;=Parameters!$B$10,D143-EXP(Parameters!$B$2+Parameters!$B$4*LN($C143)), "")</f>
        <v>-1.6695985677905441</v>
      </c>
    </row>
    <row r="144" spans="1:19" x14ac:dyDescent="0.35">
      <c r="A144" t="s">
        <v>2500</v>
      </c>
      <c r="B144">
        <v>4</v>
      </c>
      <c r="C144" s="64">
        <v>106</v>
      </c>
      <c r="D144" s="64">
        <v>26</v>
      </c>
      <c r="E144" s="64">
        <v>90</v>
      </c>
      <c r="F144" s="2" t="str">
        <f t="shared" si="17"/>
        <v>6</v>
      </c>
      <c r="G144" s="2" t="str">
        <f t="shared" si="18"/>
        <v>6</v>
      </c>
      <c r="H144" s="2" t="str">
        <f t="shared" si="19"/>
        <v>0</v>
      </c>
      <c r="I144" s="2" t="str">
        <f t="shared" si="20"/>
        <v>106 26</v>
      </c>
      <c r="J144" s="4">
        <f>1/(1+EXP(-Parameters!$B$8-Parameters!$B$9*C144))</f>
        <v>0.78774935536896651</v>
      </c>
      <c r="K144" s="18">
        <f>EXP(Parameters!$B$3+Parameters!$B$5*LN($C144))</f>
        <v>20.85310935609834</v>
      </c>
      <c r="L144" s="18">
        <f>EXP(Parameters!$B$2+Parameters!$B$4*LN($C144))</f>
        <v>26.295030138779993</v>
      </c>
      <c r="M144" s="18">
        <f t="shared" si="21"/>
        <v>22.697663777490892</v>
      </c>
      <c r="N144" s="2" t="str">
        <f t="shared" si="22"/>
        <v>mature</v>
      </c>
      <c r="O144" s="19">
        <f>_xlfn.NORM.DIST(LN($D144), LN(K144), EXP(Parameters!$B$6), 0)</f>
        <v>4.196599582128969E-4</v>
      </c>
      <c r="P144" s="19">
        <f>_xlfn.NORM.DIST(LN($D144), LN(L144), EXP(Parameters!$B$7), 0)</f>
        <v>7.6774380953660479</v>
      </c>
      <c r="Q144" s="4">
        <f t="shared" si="23"/>
        <v>6.0479859836064067</v>
      </c>
      <c r="R144" s="4">
        <f t="shared" si="24"/>
        <v>1.7997253213491506</v>
      </c>
      <c r="S144" s="2" t="str">
        <f>IF(C144&gt;=Parameters!$B$10,D144-EXP(Parameters!$B$2+Parameters!$B$4*LN($C144)), "")</f>
        <v/>
      </c>
    </row>
    <row r="145" spans="1:19" x14ac:dyDescent="0.35">
      <c r="A145" t="s">
        <v>2500</v>
      </c>
      <c r="B145">
        <v>4</v>
      </c>
      <c r="C145" s="64">
        <v>100</v>
      </c>
      <c r="D145" s="64">
        <v>24</v>
      </c>
      <c r="E145" s="64">
        <v>84</v>
      </c>
      <c r="F145" s="2" t="str">
        <f t="shared" si="17"/>
        <v>0</v>
      </c>
      <c r="G145" s="2" t="str">
        <f t="shared" si="18"/>
        <v>4</v>
      </c>
      <c r="H145" s="2" t="str">
        <f t="shared" si="19"/>
        <v>4</v>
      </c>
      <c r="I145" s="2" t="str">
        <f t="shared" si="20"/>
        <v>100 24</v>
      </c>
      <c r="J145" s="4">
        <f>1/(1+EXP(-Parameters!$B$8-Parameters!$B$9*C145))</f>
        <v>0.66164839876400194</v>
      </c>
      <c r="K145" s="18">
        <f>EXP(Parameters!$B$3+Parameters!$B$5*LN($C145))</f>
        <v>19.308707150494147</v>
      </c>
      <c r="L145" s="18">
        <f>EXP(Parameters!$B$2+Parameters!$B$4*LN($C145))</f>
        <v>24.269603389150522</v>
      </c>
      <c r="M145" s="18">
        <f t="shared" si="21"/>
        <v>21.061611781570956</v>
      </c>
      <c r="N145" s="2" t="str">
        <f t="shared" si="22"/>
        <v>mature</v>
      </c>
      <c r="O145" s="19">
        <f>_xlfn.NORM.DIST(LN($D145), LN(K145), EXP(Parameters!$B$6), 0)</f>
        <v>5.5237806215590604E-4</v>
      </c>
      <c r="P145" s="19">
        <f>_xlfn.NORM.DIST(LN($D145), LN(L145), EXP(Parameters!$B$7), 0)</f>
        <v>7.6812149942086103</v>
      </c>
      <c r="Q145" s="4">
        <f t="shared" si="23"/>
        <v>5.0824504994819879</v>
      </c>
      <c r="R145" s="4">
        <f t="shared" si="24"/>
        <v>1.6257935270694908</v>
      </c>
      <c r="S145" s="2" t="str">
        <f>IF(C145&gt;=Parameters!$B$10,D145-EXP(Parameters!$B$2+Parameters!$B$4*LN($C145)), "")</f>
        <v/>
      </c>
    </row>
    <row r="146" spans="1:19" x14ac:dyDescent="0.35">
      <c r="A146" t="s">
        <v>2500</v>
      </c>
      <c r="B146">
        <v>4</v>
      </c>
      <c r="C146" s="64">
        <v>86</v>
      </c>
      <c r="D146" s="64">
        <v>20</v>
      </c>
      <c r="E146" s="64">
        <v>86</v>
      </c>
      <c r="F146" s="2" t="str">
        <f t="shared" si="17"/>
        <v>6</v>
      </c>
      <c r="G146" s="2" t="str">
        <f t="shared" si="18"/>
        <v>0</v>
      </c>
      <c r="H146" s="2" t="str">
        <f t="shared" si="19"/>
        <v>6</v>
      </c>
      <c r="I146" s="2" t="str">
        <f t="shared" si="20"/>
        <v>86 20</v>
      </c>
      <c r="J146" s="4">
        <f>1/(1+EXP(-Parameters!$B$8-Parameters!$B$9*C146))</f>
        <v>0.30481649645840181</v>
      </c>
      <c r="K146" s="18">
        <f>EXP(Parameters!$B$3+Parameters!$B$5*LN($C146))</f>
        <v>15.821775477637425</v>
      </c>
      <c r="L146" s="18">
        <f>EXP(Parameters!$B$2+Parameters!$B$4*LN($C146))</f>
        <v>19.722325099830872</v>
      </c>
      <c r="M146" s="18">
        <f t="shared" si="21"/>
        <v>17.353849838128991</v>
      </c>
      <c r="N146" s="2" t="str">
        <f t="shared" si="22"/>
        <v>mature</v>
      </c>
      <c r="O146" s="19">
        <f>_xlfn.NORM.DIST(LN($D146), LN(K146), EXP(Parameters!$B$6), 0)</f>
        <v>1.1814145823924405E-4</v>
      </c>
      <c r="P146" s="19">
        <f>_xlfn.NORM.DIST(LN($D146), LN(L146), EXP(Parameters!$B$7), 0)</f>
        <v>7.5762966935340978</v>
      </c>
      <c r="Q146" s="4">
        <f t="shared" si="23"/>
        <v>2.30946234424529</v>
      </c>
      <c r="R146" s="4">
        <f t="shared" si="24"/>
        <v>0.8370147460339239</v>
      </c>
      <c r="S146" s="2" t="str">
        <f>IF(C146&gt;=Parameters!$B$10,D146-EXP(Parameters!$B$2+Parameters!$B$4*LN($C146)), "")</f>
        <v/>
      </c>
    </row>
    <row r="147" spans="1:19" x14ac:dyDescent="0.35">
      <c r="A147" t="s">
        <v>2500</v>
      </c>
      <c r="B147">
        <v>4</v>
      </c>
      <c r="C147" s="64">
        <v>88</v>
      </c>
      <c r="D147" s="64">
        <v>19</v>
      </c>
      <c r="E147" s="64">
        <v>86</v>
      </c>
      <c r="F147" s="2" t="str">
        <f t="shared" si="17"/>
        <v>8</v>
      </c>
      <c r="G147" s="2" t="str">
        <f t="shared" si="18"/>
        <v>9</v>
      </c>
      <c r="H147" s="2" t="str">
        <f t="shared" si="19"/>
        <v>6</v>
      </c>
      <c r="I147" s="2" t="str">
        <f t="shared" si="20"/>
        <v>88 19</v>
      </c>
      <c r="J147" s="4">
        <f>1/(1+EXP(-Parameters!$B$8-Parameters!$B$9*C147))</f>
        <v>0.35185891746891074</v>
      </c>
      <c r="K147" s="18">
        <f>EXP(Parameters!$B$3+Parameters!$B$5*LN($C147))</f>
        <v>16.309470674956241</v>
      </c>
      <c r="L147" s="18">
        <f>EXP(Parameters!$B$2+Parameters!$B$4*LN($C147))</f>
        <v>20.356002919798396</v>
      </c>
      <c r="M147" s="18">
        <f t="shared" si="21"/>
        <v>17.873694137780014</v>
      </c>
      <c r="N147" s="2" t="str">
        <f t="shared" si="22"/>
        <v>mature</v>
      </c>
      <c r="O147" s="19">
        <f>_xlfn.NORM.DIST(LN($D147), LN(K147), EXP(Parameters!$B$6), 0)</f>
        <v>7.1316642723976989E-2</v>
      </c>
      <c r="P147" s="19">
        <f>_xlfn.NORM.DIST(LN($D147), LN(L147), EXP(Parameters!$B$7), 0)</f>
        <v>3.1216250604297548</v>
      </c>
      <c r="Q147" s="4">
        <f t="shared" si="23"/>
        <v>1.144594860524238</v>
      </c>
      <c r="R147" s="4">
        <f t="shared" si="24"/>
        <v>0.13505074078903759</v>
      </c>
      <c r="S147" s="2" t="str">
        <f>IF(C147&gt;=Parameters!$B$10,D147-EXP(Parameters!$B$2+Parameters!$B$4*LN($C147)), "")</f>
        <v/>
      </c>
    </row>
    <row r="148" spans="1:19" x14ac:dyDescent="0.35">
      <c r="A148" t="s">
        <v>2500</v>
      </c>
      <c r="B148">
        <v>4</v>
      </c>
      <c r="C148" s="64">
        <v>86</v>
      </c>
      <c r="D148" s="64">
        <v>22</v>
      </c>
      <c r="E148" s="64">
        <v>86</v>
      </c>
      <c r="F148" s="2" t="str">
        <f t="shared" si="17"/>
        <v>6</v>
      </c>
      <c r="G148" s="2" t="str">
        <f t="shared" si="18"/>
        <v>2</v>
      </c>
      <c r="H148" s="2" t="str">
        <f t="shared" si="19"/>
        <v>6</v>
      </c>
      <c r="I148" s="2" t="str">
        <f t="shared" si="20"/>
        <v>86 22</v>
      </c>
      <c r="J148" s="4">
        <f>1/(1+EXP(-Parameters!$B$8-Parameters!$B$9*C148))</f>
        <v>0.30481649645840181</v>
      </c>
      <c r="K148" s="18">
        <f>EXP(Parameters!$B$3+Parameters!$B$5*LN($C148))</f>
        <v>15.821775477637425</v>
      </c>
      <c r="L148" s="18">
        <f>EXP(Parameters!$B$2+Parameters!$B$4*LN($C148))</f>
        <v>19.722325099830872</v>
      </c>
      <c r="M148" s="18">
        <f t="shared" si="21"/>
        <v>17.353849838128991</v>
      </c>
      <c r="N148" s="2" t="str">
        <f t="shared" si="22"/>
        <v>mature</v>
      </c>
      <c r="O148" s="19">
        <f>_xlfn.NORM.DIST(LN($D148), LN(K148), EXP(Parameters!$B$6), 0)</f>
        <v>2.1996449023972343E-9</v>
      </c>
      <c r="P148" s="19">
        <f>_xlfn.NORM.DIST(LN($D148), LN(L148), EXP(Parameters!$B$7), 0)</f>
        <v>0.77018413536918895</v>
      </c>
      <c r="Q148" s="4">
        <f t="shared" si="23"/>
        <v>0.23476483130023651</v>
      </c>
      <c r="R148" s="4">
        <f t="shared" si="24"/>
        <v>-1.4491709837617437</v>
      </c>
      <c r="S148" s="2" t="str">
        <f>IF(C148&gt;=Parameters!$B$10,D148-EXP(Parameters!$B$2+Parameters!$B$4*LN($C148)), "")</f>
        <v/>
      </c>
    </row>
    <row r="149" spans="1:19" x14ac:dyDescent="0.35">
      <c r="A149" t="s">
        <v>2500</v>
      </c>
      <c r="B149">
        <v>4</v>
      </c>
      <c r="C149" s="64">
        <v>89</v>
      </c>
      <c r="D149" s="64">
        <v>20</v>
      </c>
      <c r="E149" s="64">
        <v>89</v>
      </c>
      <c r="F149" s="2" t="str">
        <f t="shared" si="17"/>
        <v>9</v>
      </c>
      <c r="G149" s="2" t="str">
        <f t="shared" si="18"/>
        <v>0</v>
      </c>
      <c r="H149" s="2" t="str">
        <f t="shared" si="19"/>
        <v>9</v>
      </c>
      <c r="I149" s="2" t="str">
        <f t="shared" si="20"/>
        <v>89 20</v>
      </c>
      <c r="J149" s="4">
        <f>1/(1+EXP(-Parameters!$B$8-Parameters!$B$9*C149))</f>
        <v>0.37658134777315855</v>
      </c>
      <c r="K149" s="18">
        <f>EXP(Parameters!$B$3+Parameters!$B$5*LN($C149))</f>
        <v>16.554659019508605</v>
      </c>
      <c r="L149" s="18">
        <f>EXP(Parameters!$B$2+Parameters!$B$4*LN($C149))</f>
        <v>20.674883994276637</v>
      </c>
      <c r="M149" s="18">
        <f t="shared" si="21"/>
        <v>18.13488155706656</v>
      </c>
      <c r="N149" s="2" t="str">
        <f t="shared" si="22"/>
        <v>mature</v>
      </c>
      <c r="O149" s="19">
        <f>_xlfn.NORM.DIST(LN($D149), LN(K149), EXP(Parameters!$B$6), 0)</f>
        <v>5.746639437075967E-3</v>
      </c>
      <c r="P149" s="19">
        <f>_xlfn.NORM.DIST(LN($D149), LN(L149), EXP(Parameters!$B$7), 0)</f>
        <v>6.3518590935426849</v>
      </c>
      <c r="Q149" s="4">
        <f t="shared" si="23"/>
        <v>2.395574220524193</v>
      </c>
      <c r="R149" s="4">
        <f t="shared" si="24"/>
        <v>0.87362296017319085</v>
      </c>
      <c r="S149" s="2" t="str">
        <f>IF(C149&gt;=Parameters!$B$10,D149-EXP(Parameters!$B$2+Parameters!$B$4*LN($C149)), "")</f>
        <v/>
      </c>
    </row>
    <row r="150" spans="1:19" x14ac:dyDescent="0.35">
      <c r="A150" t="s">
        <v>2500</v>
      </c>
      <c r="B150">
        <v>4</v>
      </c>
      <c r="C150" s="64">
        <v>97</v>
      </c>
      <c r="D150" s="64">
        <v>22</v>
      </c>
      <c r="E150" s="64">
        <v>83</v>
      </c>
      <c r="F150" s="2" t="str">
        <f t="shared" si="17"/>
        <v>7</v>
      </c>
      <c r="G150" s="2" t="str">
        <f t="shared" si="18"/>
        <v>2</v>
      </c>
      <c r="H150" s="2" t="str">
        <f t="shared" si="19"/>
        <v>3</v>
      </c>
      <c r="I150" s="2" t="str">
        <f t="shared" si="20"/>
        <v>97 22</v>
      </c>
      <c r="J150" s="4">
        <f>1/(1+EXP(-Parameters!$B$8-Parameters!$B$9*C150))</f>
        <v>0.5866823242240583</v>
      </c>
      <c r="K150" s="18">
        <f>EXP(Parameters!$B$3+Parameters!$B$5*LN($C150))</f>
        <v>18.54746789404059</v>
      </c>
      <c r="L150" s="18">
        <f>EXP(Parameters!$B$2+Parameters!$B$4*LN($C150))</f>
        <v>23.273716967534682</v>
      </c>
      <c r="M150" s="18">
        <f t="shared" si="21"/>
        <v>20.253877097580474</v>
      </c>
      <c r="N150" s="2" t="str">
        <f t="shared" si="22"/>
        <v>mature</v>
      </c>
      <c r="O150" s="19">
        <f>_xlfn.NORM.DIST(LN($D150), LN(K150), EXP(Parameters!$B$6), 0)</f>
        <v>2.1903021394601634E-2</v>
      </c>
      <c r="P150" s="19">
        <f>_xlfn.NORM.DIST(LN($D150), LN(L150), EXP(Parameters!$B$7), 0)</f>
        <v>4.2490138220886866</v>
      </c>
      <c r="Q150" s="4">
        <f t="shared" si="23"/>
        <v>2.5018742106984275</v>
      </c>
      <c r="R150" s="4">
        <f t="shared" si="24"/>
        <v>0.91704013528063522</v>
      </c>
      <c r="S150" s="2" t="str">
        <f>IF(C150&gt;=Parameters!$B$10,D150-EXP(Parameters!$B$2+Parameters!$B$4*LN($C150)), "")</f>
        <v/>
      </c>
    </row>
    <row r="151" spans="1:19" x14ac:dyDescent="0.35">
      <c r="A151" t="s">
        <v>2500</v>
      </c>
      <c r="B151">
        <v>4</v>
      </c>
      <c r="C151" s="64">
        <v>102</v>
      </c>
      <c r="D151" s="64">
        <v>24</v>
      </c>
      <c r="E151" s="64">
        <v>83</v>
      </c>
      <c r="F151" s="2" t="str">
        <f t="shared" si="17"/>
        <v>2</v>
      </c>
      <c r="G151" s="2" t="str">
        <f t="shared" si="18"/>
        <v>4</v>
      </c>
      <c r="H151" s="2" t="str">
        <f t="shared" si="19"/>
        <v>3</v>
      </c>
      <c r="I151" s="2" t="str">
        <f t="shared" si="20"/>
        <v>102 24</v>
      </c>
      <c r="J151" s="4">
        <f>1/(1+EXP(-Parameters!$B$8-Parameters!$B$9*C151))</f>
        <v>0.70769935811813878</v>
      </c>
      <c r="K151" s="18">
        <f>EXP(Parameters!$B$3+Parameters!$B$5*LN($C151))</f>
        <v>19.820296206539236</v>
      </c>
      <c r="L151" s="18">
        <f>EXP(Parameters!$B$2+Parameters!$B$4*LN($C151))</f>
        <v>24.939811053735465</v>
      </c>
      <c r="M151" s="18">
        <f t="shared" si="21"/>
        <v>21.603949060070374</v>
      </c>
      <c r="N151" s="2" t="str">
        <f t="shared" si="22"/>
        <v>mature</v>
      </c>
      <c r="O151" s="19">
        <f>_xlfn.NORM.DIST(LN($D151), LN(K151), EXP(Parameters!$B$6), 0)</f>
        <v>4.8195378123702254E-3</v>
      </c>
      <c r="P151" s="19">
        <f>_xlfn.NORM.DIST(LN($D151), LN(L151), EXP(Parameters!$B$7), 0)</f>
        <v>5.9059804204273281</v>
      </c>
      <c r="Q151" s="4">
        <f t="shared" si="23"/>
        <v>4.1810673065908457</v>
      </c>
      <c r="R151" s="4">
        <f t="shared" si="24"/>
        <v>1.4305665504488345</v>
      </c>
      <c r="S151" s="2" t="str">
        <f>IF(C151&gt;=Parameters!$B$10,D151-EXP(Parameters!$B$2+Parameters!$B$4*LN($C151)), "")</f>
        <v/>
      </c>
    </row>
    <row r="152" spans="1:19" x14ac:dyDescent="0.35">
      <c r="A152" t="s">
        <v>2500</v>
      </c>
      <c r="B152">
        <v>4</v>
      </c>
      <c r="C152" s="64">
        <v>110</v>
      </c>
      <c r="D152" s="64">
        <v>30</v>
      </c>
      <c r="E152" s="64">
        <v>90</v>
      </c>
      <c r="F152" s="2" t="str">
        <f t="shared" si="17"/>
        <v>0</v>
      </c>
      <c r="G152" s="2" t="str">
        <f t="shared" si="18"/>
        <v>0</v>
      </c>
      <c r="H152" s="2" t="str">
        <f t="shared" si="19"/>
        <v>0</v>
      </c>
      <c r="I152" s="2" t="str">
        <f t="shared" si="20"/>
        <v>110 30</v>
      </c>
      <c r="J152" s="4">
        <f>1/(1+EXP(-Parameters!$B$8-Parameters!$B$9*C152))</f>
        <v>0.85050758826483663</v>
      </c>
      <c r="K152" s="18">
        <f>EXP(Parameters!$B$3+Parameters!$B$5*LN($C152))</f>
        <v>21.898493978978827</v>
      </c>
      <c r="L152" s="18">
        <f>EXP(Parameters!$B$2+Parameters!$B$4*LN($C152))</f>
        <v>27.669598567790544</v>
      </c>
      <c r="M152" s="18">
        <f t="shared" si="21"/>
        <v>23.803160025837798</v>
      </c>
      <c r="N152" s="2" t="str">
        <f t="shared" si="22"/>
        <v>mature</v>
      </c>
      <c r="O152" s="19">
        <f>_xlfn.NORM.DIST(LN($D152), LN(K152), EXP(Parameters!$B$6), 0)</f>
        <v>1.5342324046372562E-8</v>
      </c>
      <c r="P152" s="19">
        <f>_xlfn.NORM.DIST(LN($D152), LN(L152), EXP(Parameters!$B$7), 0)</f>
        <v>2.2049958729246906</v>
      </c>
      <c r="Q152" s="4">
        <f t="shared" si="23"/>
        <v>1.8753657243086579</v>
      </c>
      <c r="R152" s="4">
        <f t="shared" si="24"/>
        <v>0.62880369336663544</v>
      </c>
      <c r="S152" s="2">
        <f>IF(C152&gt;=Parameters!$B$10,D152-EXP(Parameters!$B$2+Parameters!$B$4*LN($C152)), "")</f>
        <v>2.3304014322094559</v>
      </c>
    </row>
    <row r="153" spans="1:19" x14ac:dyDescent="0.35">
      <c r="A153" t="s">
        <v>2500</v>
      </c>
      <c r="B153">
        <v>4</v>
      </c>
      <c r="C153" s="64">
        <v>101</v>
      </c>
      <c r="D153" s="64">
        <v>20</v>
      </c>
      <c r="E153" s="64">
        <v>86</v>
      </c>
      <c r="F153" s="2" t="str">
        <f t="shared" si="17"/>
        <v>1</v>
      </c>
      <c r="G153" s="2" t="str">
        <f t="shared" si="18"/>
        <v>0</v>
      </c>
      <c r="H153" s="2" t="str">
        <f t="shared" si="19"/>
        <v>6</v>
      </c>
      <c r="I153" s="2" t="str">
        <f t="shared" si="20"/>
        <v>101 20</v>
      </c>
      <c r="J153" s="4">
        <f>1/(1+EXP(-Parameters!$B$8-Parameters!$B$9*C153))</f>
        <v>0.68512867413061007</v>
      </c>
      <c r="K153" s="18">
        <f>EXP(Parameters!$B$3+Parameters!$B$5*LN($C153))</f>
        <v>19.564095759536546</v>
      </c>
      <c r="L153" s="18">
        <f>EXP(Parameters!$B$2+Parameters!$B$4*LN($C153))</f>
        <v>24.604084103744224</v>
      </c>
      <c r="M153" s="18">
        <f t="shared" si="21"/>
        <v>21.33239933720473</v>
      </c>
      <c r="N153" s="2" t="str">
        <f t="shared" si="22"/>
        <v>immature</v>
      </c>
      <c r="O153" s="19">
        <f>_xlfn.NORM.DIST(LN($D153), LN(K153), EXP(Parameters!$B$6), 0)</f>
        <v>7.2782591116630249</v>
      </c>
      <c r="P153" s="19">
        <f>_xlfn.NORM.DIST(LN($D153), LN(L153), EXP(Parameters!$B$7), 0)</f>
        <v>1.8565067929809886E-3</v>
      </c>
      <c r="Q153" s="4">
        <f t="shared" si="23"/>
        <v>2.2929870425478942</v>
      </c>
      <c r="R153" s="4">
        <f t="shared" si="24"/>
        <v>0.82985535298666302</v>
      </c>
      <c r="S153" s="2" t="str">
        <f>IF(C153&gt;=Parameters!$B$10,D153-EXP(Parameters!$B$2+Parameters!$B$4*LN($C153)), "")</f>
        <v/>
      </c>
    </row>
    <row r="154" spans="1:19" x14ac:dyDescent="0.35">
      <c r="A154" t="s">
        <v>2500</v>
      </c>
      <c r="B154">
        <v>4</v>
      </c>
      <c r="C154" s="64">
        <v>94</v>
      </c>
      <c r="D154" s="64">
        <v>23</v>
      </c>
      <c r="E154" s="64">
        <v>91</v>
      </c>
      <c r="F154" s="2" t="str">
        <f t="shared" si="17"/>
        <v>4</v>
      </c>
      <c r="G154" s="2" t="str">
        <f t="shared" si="18"/>
        <v>3</v>
      </c>
      <c r="H154" s="2" t="str">
        <f t="shared" si="19"/>
        <v>1</v>
      </c>
      <c r="I154" s="2" t="str">
        <f t="shared" si="20"/>
        <v>94 23</v>
      </c>
      <c r="J154" s="4">
        <f>1/(1+EXP(-Parameters!$B$8-Parameters!$B$9*C154))</f>
        <v>0.50747076897689891</v>
      </c>
      <c r="K154" s="18">
        <f>EXP(Parameters!$B$3+Parameters!$B$5*LN($C154))</f>
        <v>17.793739182644352</v>
      </c>
      <c r="L154" s="18">
        <f>EXP(Parameters!$B$2+Parameters!$B$4*LN($C154))</f>
        <v>22.28933409736111</v>
      </c>
      <c r="M154" s="18">
        <f t="shared" si="21"/>
        <v>19.453203942190783</v>
      </c>
      <c r="N154" s="2" t="str">
        <f t="shared" si="22"/>
        <v>mature</v>
      </c>
      <c r="O154" s="19">
        <f>_xlfn.NORM.DIST(LN($D154), LN(K154), EXP(Parameters!$B$6), 0)</f>
        <v>1.2848456291853873E-5</v>
      </c>
      <c r="P154" s="19">
        <f>_xlfn.NORM.DIST(LN($D154), LN(L154), EXP(Parameters!$B$7), 0)</f>
        <v>6.4972681861489985</v>
      </c>
      <c r="Q154" s="4">
        <f t="shared" si="23"/>
        <v>3.2971800109144707</v>
      </c>
      <c r="R154" s="4">
        <f t="shared" si="24"/>
        <v>1.1930675609960228</v>
      </c>
      <c r="S154" s="2" t="str">
        <f>IF(C154&gt;=Parameters!$B$10,D154-EXP(Parameters!$B$2+Parameters!$B$4*LN($C154)), "")</f>
        <v/>
      </c>
    </row>
    <row r="155" spans="1:19" x14ac:dyDescent="0.35">
      <c r="A155" t="s">
        <v>2500</v>
      </c>
      <c r="B155">
        <v>4</v>
      </c>
      <c r="C155" s="64">
        <v>106</v>
      </c>
      <c r="D155" s="64">
        <v>25</v>
      </c>
      <c r="E155" s="64">
        <v>86</v>
      </c>
      <c r="F155" s="2" t="str">
        <f t="shared" si="17"/>
        <v>6</v>
      </c>
      <c r="G155" s="2" t="str">
        <f t="shared" si="18"/>
        <v>5</v>
      </c>
      <c r="H155" s="2" t="str">
        <f t="shared" si="19"/>
        <v>6</v>
      </c>
      <c r="I155" s="2" t="str">
        <f t="shared" si="20"/>
        <v>106 25</v>
      </c>
      <c r="J155" s="4">
        <f>1/(1+EXP(-Parameters!$B$8-Parameters!$B$9*C155))</f>
        <v>0.78774935536896651</v>
      </c>
      <c r="K155" s="18">
        <f>EXP(Parameters!$B$3+Parameters!$B$5*LN($C155))</f>
        <v>20.85310935609834</v>
      </c>
      <c r="L155" s="18">
        <f>EXP(Parameters!$B$2+Parameters!$B$4*LN($C155))</f>
        <v>26.295030138779993</v>
      </c>
      <c r="M155" s="18">
        <f t="shared" si="21"/>
        <v>22.697663777490892</v>
      </c>
      <c r="N155" s="2" t="str">
        <f t="shared" si="22"/>
        <v>mature</v>
      </c>
      <c r="O155" s="19">
        <f>_xlfn.NORM.DIST(LN($D155), LN(K155), EXP(Parameters!$B$6), 0)</f>
        <v>1.0236208170300876E-2</v>
      </c>
      <c r="P155" s="19">
        <f>_xlfn.NORM.DIST(LN($D155), LN(L155), EXP(Parameters!$B$7), 0)</f>
        <v>4.7910423045097019</v>
      </c>
      <c r="Q155" s="4">
        <f t="shared" si="23"/>
        <v>3.7763131287056892</v>
      </c>
      <c r="R155" s="4">
        <f t="shared" si="24"/>
        <v>1.3287481708794264</v>
      </c>
      <c r="S155" s="2" t="str">
        <f>IF(C155&gt;=Parameters!$B$10,D155-EXP(Parameters!$B$2+Parameters!$B$4*LN($C155)), "")</f>
        <v/>
      </c>
    </row>
    <row r="156" spans="1:19" x14ac:dyDescent="0.35">
      <c r="A156" t="s">
        <v>2500</v>
      </c>
      <c r="B156">
        <v>4</v>
      </c>
      <c r="C156" s="64">
        <v>102</v>
      </c>
      <c r="D156" s="64">
        <v>24</v>
      </c>
      <c r="E156" s="64">
        <v>89</v>
      </c>
      <c r="F156" s="2" t="str">
        <f t="shared" si="17"/>
        <v>2</v>
      </c>
      <c r="G156" s="2" t="str">
        <f t="shared" si="18"/>
        <v>4</v>
      </c>
      <c r="H156" s="2" t="str">
        <f t="shared" si="19"/>
        <v>9</v>
      </c>
      <c r="I156" s="2" t="str">
        <f t="shared" si="20"/>
        <v>102 24</v>
      </c>
      <c r="J156" s="4">
        <f>1/(1+EXP(-Parameters!$B$8-Parameters!$B$9*C156))</f>
        <v>0.70769935811813878</v>
      </c>
      <c r="K156" s="18">
        <f>EXP(Parameters!$B$3+Parameters!$B$5*LN($C156))</f>
        <v>19.820296206539236</v>
      </c>
      <c r="L156" s="18">
        <f>EXP(Parameters!$B$2+Parameters!$B$4*LN($C156))</f>
        <v>24.939811053735465</v>
      </c>
      <c r="M156" s="18">
        <f t="shared" si="21"/>
        <v>21.603949060070374</v>
      </c>
      <c r="N156" s="2" t="str">
        <f t="shared" si="22"/>
        <v>mature</v>
      </c>
      <c r="O156" s="19">
        <f>_xlfn.NORM.DIST(LN($D156), LN(K156), EXP(Parameters!$B$6), 0)</f>
        <v>4.8195378123702254E-3</v>
      </c>
      <c r="P156" s="19">
        <f>_xlfn.NORM.DIST(LN($D156), LN(L156), EXP(Parameters!$B$7), 0)</f>
        <v>5.9059804204273281</v>
      </c>
      <c r="Q156" s="4">
        <f t="shared" si="23"/>
        <v>4.1810673065908457</v>
      </c>
      <c r="R156" s="4">
        <f t="shared" si="24"/>
        <v>1.4305665504488345</v>
      </c>
      <c r="S156" s="2" t="str">
        <f>IF(C156&gt;=Parameters!$B$10,D156-EXP(Parameters!$B$2+Parameters!$B$4*LN($C156)), "")</f>
        <v/>
      </c>
    </row>
    <row r="157" spans="1:19" x14ac:dyDescent="0.35">
      <c r="A157" t="s">
        <v>2500</v>
      </c>
      <c r="B157">
        <v>4</v>
      </c>
      <c r="C157" s="64">
        <v>75</v>
      </c>
      <c r="D157" s="64">
        <v>15</v>
      </c>
      <c r="E157" s="64">
        <v>76</v>
      </c>
      <c r="F157" s="2" t="str">
        <f t="shared" si="17"/>
        <v>5</v>
      </c>
      <c r="G157" s="2" t="str">
        <f t="shared" si="18"/>
        <v>5</v>
      </c>
      <c r="H157" s="2" t="str">
        <f t="shared" si="19"/>
        <v>6</v>
      </c>
      <c r="I157" s="2" t="str">
        <f t="shared" si="20"/>
        <v>75 15</v>
      </c>
      <c r="J157" s="4">
        <f>1/(1+EXP(-Parameters!$B$8-Parameters!$B$9*C157))</f>
        <v>0.11928706855089465</v>
      </c>
      <c r="K157" s="18">
        <f>EXP(Parameters!$B$3+Parameters!$B$5*LN($C157))</f>
        <v>13.205824520823514</v>
      </c>
      <c r="L157" s="18">
        <f>EXP(Parameters!$B$2+Parameters!$B$4*LN($C157))</f>
        <v>16.337881479604142</v>
      </c>
      <c r="M157" s="18">
        <f t="shared" si="21"/>
        <v>14.557471393849482</v>
      </c>
      <c r="N157" s="2" t="str">
        <f t="shared" si="22"/>
        <v>mature</v>
      </c>
      <c r="O157" s="19">
        <f>_xlfn.NORM.DIST(LN($D157), LN(K157), EXP(Parameters!$B$6), 0)</f>
        <v>0.29973759015576307</v>
      </c>
      <c r="P157" s="19">
        <f>_xlfn.NORM.DIST(LN($D157), LN(L157), EXP(Parameters!$B$7), 0)</f>
        <v>1.9016941903683171</v>
      </c>
      <c r="Q157" s="4">
        <f t="shared" si="23"/>
        <v>0.4908302969408761</v>
      </c>
      <c r="R157" s="4">
        <f t="shared" si="24"/>
        <v>-0.71165683834219418</v>
      </c>
      <c r="S157" s="2" t="str">
        <f>IF(C157&gt;=Parameters!$B$10,D157-EXP(Parameters!$B$2+Parameters!$B$4*LN($C157)), "")</f>
        <v/>
      </c>
    </row>
    <row r="158" spans="1:19" x14ac:dyDescent="0.35">
      <c r="A158" t="s">
        <v>2500</v>
      </c>
      <c r="B158">
        <v>4</v>
      </c>
      <c r="C158" s="64">
        <v>108</v>
      </c>
      <c r="D158" s="64">
        <v>26</v>
      </c>
      <c r="E158" s="64">
        <v>94</v>
      </c>
      <c r="F158" s="2" t="str">
        <f t="shared" si="17"/>
        <v>8</v>
      </c>
      <c r="G158" s="2" t="str">
        <f t="shared" si="18"/>
        <v>6</v>
      </c>
      <c r="H158" s="2" t="str">
        <f t="shared" si="19"/>
        <v>4</v>
      </c>
      <c r="I158" s="2" t="str">
        <f t="shared" si="20"/>
        <v>108 26</v>
      </c>
      <c r="J158" s="4">
        <f>1/(1+EXP(-Parameters!$B$8-Parameters!$B$9*C158))</f>
        <v>0.82127356166282006</v>
      </c>
      <c r="K158" s="18">
        <f>EXP(Parameters!$B$3+Parameters!$B$5*LN($C158))</f>
        <v>21.374250224584241</v>
      </c>
      <c r="L158" s="18">
        <f>EXP(Parameters!$B$2+Parameters!$B$4*LN($C158))</f>
        <v>26.979923968453623</v>
      </c>
      <c r="M158" s="18">
        <f t="shared" si="21"/>
        <v>23.248958953216722</v>
      </c>
      <c r="N158" s="2" t="str">
        <f t="shared" si="22"/>
        <v>mature</v>
      </c>
      <c r="O158" s="19">
        <f>_xlfn.NORM.DIST(LN($D158), LN(K158), EXP(Parameters!$B$6), 0)</f>
        <v>3.3693272315038977E-3</v>
      </c>
      <c r="P158" s="19">
        <f>_xlfn.NORM.DIST(LN($D158), LN(L158), EXP(Parameters!$B$7), 0)</f>
        <v>6.0298870794009733</v>
      </c>
      <c r="Q158" s="4">
        <f t="shared" si="23"/>
        <v>4.9527890259799365</v>
      </c>
      <c r="R158" s="4">
        <f t="shared" si="24"/>
        <v>1.5999508575000172</v>
      </c>
      <c r="S158" s="2" t="str">
        <f>IF(C158&gt;=Parameters!$B$10,D158-EXP(Parameters!$B$2+Parameters!$B$4*LN($C158)), "")</f>
        <v/>
      </c>
    </row>
    <row r="159" spans="1:19" x14ac:dyDescent="0.35">
      <c r="A159" t="s">
        <v>2500</v>
      </c>
      <c r="B159">
        <v>4</v>
      </c>
      <c r="C159" s="64">
        <v>112</v>
      </c>
      <c r="D159" s="64">
        <v>28</v>
      </c>
      <c r="E159" s="64">
        <v>91</v>
      </c>
      <c r="F159" s="2" t="str">
        <f t="shared" si="17"/>
        <v>2</v>
      </c>
      <c r="G159" s="2" t="str">
        <f t="shared" si="18"/>
        <v>8</v>
      </c>
      <c r="H159" s="2" t="str">
        <f t="shared" si="19"/>
        <v>1</v>
      </c>
      <c r="I159" s="2" t="str">
        <f t="shared" si="20"/>
        <v>112 28</v>
      </c>
      <c r="J159" s="4">
        <f>1/(1+EXP(-Parameters!$B$8-Parameters!$B$9*C159))</f>
        <v>0.87568366424949196</v>
      </c>
      <c r="K159" s="18">
        <f>EXP(Parameters!$B$3+Parameters!$B$5*LN($C159))</f>
        <v>22.425802171071368</v>
      </c>
      <c r="L159" s="18">
        <f>EXP(Parameters!$B$2+Parameters!$B$4*LN($C159))</f>
        <v>28.363999471035015</v>
      </c>
      <c r="M159" s="18">
        <f t="shared" si="21"/>
        <v>24.360229057188494</v>
      </c>
      <c r="N159" s="2" t="str">
        <f t="shared" si="22"/>
        <v>mature</v>
      </c>
      <c r="O159" s="19">
        <f>_xlfn.NORM.DIST(LN($D159), LN(K159), EXP(Parameters!$B$6), 0)</f>
        <v>3.7018584918474551E-4</v>
      </c>
      <c r="P159" s="19">
        <f>_xlfn.NORM.DIST(LN($D159), LN(L159), EXP(Parameters!$B$7), 0)</f>
        <v>7.6186367364663719</v>
      </c>
      <c r="Q159" s="4">
        <f t="shared" si="23"/>
        <v>6.6715617541229806</v>
      </c>
      <c r="R159" s="4">
        <f t="shared" si="24"/>
        <v>1.8978539785650497</v>
      </c>
      <c r="S159" s="2">
        <f>IF(C159&gt;=Parameters!$B$10,D159-EXP(Parameters!$B$2+Parameters!$B$4*LN($C159)), "")</f>
        <v>-0.36399947103501518</v>
      </c>
    </row>
    <row r="160" spans="1:19" x14ac:dyDescent="0.35">
      <c r="A160" t="s">
        <v>2500</v>
      </c>
      <c r="B160">
        <v>4</v>
      </c>
      <c r="C160" s="64">
        <v>91</v>
      </c>
      <c r="D160" s="64">
        <v>22</v>
      </c>
      <c r="E160" s="64">
        <v>93</v>
      </c>
      <c r="F160" s="2" t="str">
        <f t="shared" si="17"/>
        <v>1</v>
      </c>
      <c r="G160" s="2" t="str">
        <f t="shared" si="18"/>
        <v>2</v>
      </c>
      <c r="H160" s="2" t="str">
        <f t="shared" si="19"/>
        <v>3</v>
      </c>
      <c r="I160" s="2" t="str">
        <f t="shared" si="20"/>
        <v>91 22</v>
      </c>
      <c r="J160" s="4">
        <f>1/(1+EXP(-Parameters!$B$8-Parameters!$B$9*C160))</f>
        <v>0.42788234447524132</v>
      </c>
      <c r="K160" s="18">
        <f>EXP(Parameters!$B$3+Parameters!$B$5*LN($C160))</f>
        <v>17.047683103319663</v>
      </c>
      <c r="L160" s="18">
        <f>EXP(Parameters!$B$2+Parameters!$B$4*LN($C160))</f>
        <v>21.316682721214686</v>
      </c>
      <c r="M160" s="18">
        <f t="shared" si="21"/>
        <v>18.659753031749261</v>
      </c>
      <c r="N160" s="2" t="str">
        <f t="shared" si="22"/>
        <v>mature</v>
      </c>
      <c r="O160" s="19">
        <f>_xlfn.NORM.DIST(LN($D160), LN(K160), EXP(Parameters!$B$6), 0)</f>
        <v>1.5197167392491804E-5</v>
      </c>
      <c r="P160" s="19">
        <f>_xlfn.NORM.DIST(LN($D160), LN(L160), EXP(Parameters!$B$7), 0)</f>
        <v>6.4840319792795578</v>
      </c>
      <c r="Q160" s="4">
        <f t="shared" si="23"/>
        <v>2.7744114995143554</v>
      </c>
      <c r="R160" s="4">
        <f t="shared" si="24"/>
        <v>1.02043865246082</v>
      </c>
      <c r="S160" s="2" t="str">
        <f>IF(C160&gt;=Parameters!$B$10,D160-EXP(Parameters!$B$2+Parameters!$B$4*LN($C160)), "")</f>
        <v/>
      </c>
    </row>
    <row r="161" spans="1:19" x14ac:dyDescent="0.35">
      <c r="A161" t="s">
        <v>2500</v>
      </c>
      <c r="B161">
        <v>4</v>
      </c>
      <c r="C161" s="64">
        <v>94</v>
      </c>
      <c r="D161" s="64">
        <v>21</v>
      </c>
      <c r="E161" s="64">
        <v>84</v>
      </c>
      <c r="F161" s="2" t="str">
        <f t="shared" si="17"/>
        <v>4</v>
      </c>
      <c r="G161" s="2" t="str">
        <f t="shared" si="18"/>
        <v>1</v>
      </c>
      <c r="H161" s="2" t="str">
        <f t="shared" si="19"/>
        <v>4</v>
      </c>
      <c r="I161" s="2" t="str">
        <f t="shared" si="20"/>
        <v>94 21</v>
      </c>
      <c r="J161" s="4">
        <f>1/(1+EXP(-Parameters!$B$8-Parameters!$B$9*C161))</f>
        <v>0.50747076897689891</v>
      </c>
      <c r="K161" s="18">
        <f>EXP(Parameters!$B$3+Parameters!$B$5*LN($C161))</f>
        <v>17.793739182644352</v>
      </c>
      <c r="L161" s="18">
        <f>EXP(Parameters!$B$2+Parameters!$B$4*LN($C161))</f>
        <v>22.28933409736111</v>
      </c>
      <c r="M161" s="18">
        <f t="shared" si="21"/>
        <v>19.453203942190783</v>
      </c>
      <c r="N161" s="2" t="str">
        <f t="shared" si="22"/>
        <v>mature</v>
      </c>
      <c r="O161" s="19">
        <f>_xlfn.NORM.DIST(LN($D161), LN(K161), EXP(Parameters!$B$6), 0)</f>
        <v>3.086668102344101E-2</v>
      </c>
      <c r="P161" s="19">
        <f>_xlfn.NORM.DIST(LN($D161), LN(L161), EXP(Parameters!$B$7), 0)</f>
        <v>3.9440380522273064</v>
      </c>
      <c r="Q161" s="4">
        <f t="shared" si="23"/>
        <v>2.0166867659066527</v>
      </c>
      <c r="R161" s="4">
        <f t="shared" si="24"/>
        <v>0.70145594989025684</v>
      </c>
      <c r="S161" s="2" t="str">
        <f>IF(C161&gt;=Parameters!$B$10,D161-EXP(Parameters!$B$2+Parameters!$B$4*LN($C161)), "")</f>
        <v/>
      </c>
    </row>
    <row r="162" spans="1:19" x14ac:dyDescent="0.35">
      <c r="A162" t="s">
        <v>2500</v>
      </c>
      <c r="B162">
        <v>5</v>
      </c>
      <c r="C162" s="64">
        <v>121</v>
      </c>
      <c r="D162" s="64">
        <v>31</v>
      </c>
      <c r="E162" s="64">
        <v>92</v>
      </c>
      <c r="F162" s="2" t="str">
        <f t="shared" si="17"/>
        <v>1</v>
      </c>
      <c r="G162" s="2" t="str">
        <f t="shared" si="18"/>
        <v>1</v>
      </c>
      <c r="H162" s="2" t="str">
        <f t="shared" si="19"/>
        <v>2</v>
      </c>
      <c r="I162" s="2" t="str">
        <f t="shared" si="20"/>
        <v>121 31</v>
      </c>
      <c r="J162" s="4">
        <f>1/(1+EXP(-Parameters!$B$8-Parameters!$B$9*C162))</f>
        <v>0.94850100714798768</v>
      </c>
      <c r="K162" s="18">
        <f>EXP(Parameters!$B$3+Parameters!$B$5*LN($C162))</f>
        <v>24.835636835224335</v>
      </c>
      <c r="L162" s="18">
        <f>EXP(Parameters!$B$2+Parameters!$B$4*LN($C162))</f>
        <v>31.545908378747296</v>
      </c>
      <c r="M162" s="18">
        <f t="shared" si="21"/>
        <v>26.901570169069974</v>
      </c>
      <c r="N162" s="2" t="str">
        <f t="shared" si="22"/>
        <v>mature</v>
      </c>
      <c r="O162" s="19">
        <f>_xlfn.NORM.DIST(LN($D162), LN(K162), EXP(Parameters!$B$6), 0)</f>
        <v>3.7978331789945797E-4</v>
      </c>
      <c r="P162" s="19">
        <f>_xlfn.NORM.DIST(LN($D162), LN(L162), EXP(Parameters!$B$7), 0)</f>
        <v>7.4169154393431898</v>
      </c>
      <c r="Q162" s="4">
        <f t="shared" si="23"/>
        <v>7.0349713226068484</v>
      </c>
      <c r="R162" s="4">
        <f t="shared" si="24"/>
        <v>1.9508936141695361</v>
      </c>
      <c r="S162" s="2">
        <f>IF(C162&gt;=Parameters!$B$10,D162-EXP(Parameters!$B$2+Parameters!$B$4*LN($C162)), "")</f>
        <v>-0.54590837874729559</v>
      </c>
    </row>
    <row r="163" spans="1:19" x14ac:dyDescent="0.35">
      <c r="A163" t="s">
        <v>2500</v>
      </c>
      <c r="B163">
        <v>5</v>
      </c>
      <c r="C163" s="64">
        <v>112</v>
      </c>
      <c r="D163" s="64">
        <v>28</v>
      </c>
      <c r="E163" s="64">
        <v>90</v>
      </c>
      <c r="F163" s="2" t="str">
        <f t="shared" si="17"/>
        <v>2</v>
      </c>
      <c r="G163" s="2" t="str">
        <f t="shared" si="18"/>
        <v>8</v>
      </c>
      <c r="H163" s="2" t="str">
        <f t="shared" si="19"/>
        <v>0</v>
      </c>
      <c r="I163" s="2" t="str">
        <f t="shared" si="20"/>
        <v>112 28</v>
      </c>
      <c r="J163" s="4">
        <f>1/(1+EXP(-Parameters!$B$8-Parameters!$B$9*C163))</f>
        <v>0.87568366424949196</v>
      </c>
      <c r="K163" s="18">
        <f>EXP(Parameters!$B$3+Parameters!$B$5*LN($C163))</f>
        <v>22.425802171071368</v>
      </c>
      <c r="L163" s="18">
        <f>EXP(Parameters!$B$2+Parameters!$B$4*LN($C163))</f>
        <v>28.363999471035015</v>
      </c>
      <c r="M163" s="18">
        <f t="shared" si="21"/>
        <v>24.360229057188494</v>
      </c>
      <c r="N163" s="2" t="str">
        <f t="shared" si="22"/>
        <v>mature</v>
      </c>
      <c r="O163" s="19">
        <f>_xlfn.NORM.DIST(LN($D163), LN(K163), EXP(Parameters!$B$6), 0)</f>
        <v>3.7018584918474551E-4</v>
      </c>
      <c r="P163" s="19">
        <f>_xlfn.NORM.DIST(LN($D163), LN(L163), EXP(Parameters!$B$7), 0)</f>
        <v>7.6186367364663719</v>
      </c>
      <c r="Q163" s="4">
        <f t="shared" si="23"/>
        <v>6.6715617541229806</v>
      </c>
      <c r="R163" s="4">
        <f t="shared" si="24"/>
        <v>1.8978539785650497</v>
      </c>
      <c r="S163" s="2">
        <f>IF(C163&gt;=Parameters!$B$10,D163-EXP(Parameters!$B$2+Parameters!$B$4*LN($C163)), "")</f>
        <v>-0.36399947103501518</v>
      </c>
    </row>
    <row r="164" spans="1:19" x14ac:dyDescent="0.35">
      <c r="A164" t="s">
        <v>2500</v>
      </c>
      <c r="B164">
        <v>5</v>
      </c>
      <c r="C164" s="64">
        <v>124</v>
      </c>
      <c r="D164" s="64">
        <v>34</v>
      </c>
      <c r="E164" s="64">
        <v>87</v>
      </c>
      <c r="F164" s="2" t="str">
        <f t="shared" si="17"/>
        <v>4</v>
      </c>
      <c r="G164" s="2" t="str">
        <f t="shared" si="18"/>
        <v>4</v>
      </c>
      <c r="H164" s="2" t="str">
        <f t="shared" si="19"/>
        <v>7</v>
      </c>
      <c r="I164" s="2" t="str">
        <f t="shared" si="20"/>
        <v>124 34</v>
      </c>
      <c r="J164" s="4">
        <f>1/(1+EXP(-Parameters!$B$8-Parameters!$B$9*C164))</f>
        <v>0.96208304139679479</v>
      </c>
      <c r="K164" s="18">
        <f>EXP(Parameters!$B$3+Parameters!$B$5*LN($C164))</f>
        <v>25.651990554394686</v>
      </c>
      <c r="L164" s="18">
        <f>EXP(Parameters!$B$2+Parameters!$B$4*LN($C164))</f>
        <v>32.626798102515636</v>
      </c>
      <c r="M164" s="18">
        <f t="shared" si="21"/>
        <v>27.76088600038949</v>
      </c>
      <c r="N164" s="2" t="str">
        <f t="shared" si="22"/>
        <v>mature</v>
      </c>
      <c r="O164" s="19">
        <f>_xlfn.NORM.DIST(LN($D164), LN(K164), EXP(Parameters!$B$6), 0)</f>
        <v>8.320472649737736E-7</v>
      </c>
      <c r="P164" s="19">
        <f>_xlfn.NORM.DIST(LN($D164), LN(L164), EXP(Parameters!$B$7), 0)</f>
        <v>5.6538905270659932</v>
      </c>
      <c r="Q164" s="4">
        <f t="shared" si="23"/>
        <v>5.4395122255528792</v>
      </c>
      <c r="R164" s="4">
        <f t="shared" si="24"/>
        <v>1.6936893924273302</v>
      </c>
      <c r="S164" s="2">
        <f>IF(C164&gt;=Parameters!$B$10,D164-EXP(Parameters!$B$2+Parameters!$B$4*LN($C164)), "")</f>
        <v>1.3732018974843641</v>
      </c>
    </row>
    <row r="165" spans="1:19" x14ac:dyDescent="0.35">
      <c r="A165" t="s">
        <v>2500</v>
      </c>
      <c r="B165">
        <v>5</v>
      </c>
      <c r="C165" s="64">
        <v>99</v>
      </c>
      <c r="D165" s="64">
        <v>24</v>
      </c>
      <c r="E165" s="64">
        <v>89</v>
      </c>
      <c r="F165" s="2" t="str">
        <f t="shared" si="17"/>
        <v>9</v>
      </c>
      <c r="G165" s="2" t="str">
        <f t="shared" si="18"/>
        <v>4</v>
      </c>
      <c r="H165" s="2" t="str">
        <f t="shared" si="19"/>
        <v>9</v>
      </c>
      <c r="I165" s="2" t="str">
        <f t="shared" si="20"/>
        <v>99 24</v>
      </c>
      <c r="J165" s="4">
        <f>1/(1+EXP(-Parameters!$B$8-Parameters!$B$9*C165))</f>
        <v>0.63734399661284968</v>
      </c>
      <c r="K165" s="18">
        <f>EXP(Parameters!$B$3+Parameters!$B$5*LN($C165))</f>
        <v>19.054135886807494</v>
      </c>
      <c r="L165" s="18">
        <f>EXP(Parameters!$B$2+Parameters!$B$4*LN($C165))</f>
        <v>23.936376676988925</v>
      </c>
      <c r="M165" s="18">
        <f t="shared" si="21"/>
        <v>20.791591843683772</v>
      </c>
      <c r="N165" s="2" t="str">
        <f t="shared" si="22"/>
        <v>mature</v>
      </c>
      <c r="O165" s="19">
        <f>_xlfn.NORM.DIST(LN($D165), LN(K165), EXP(Parameters!$B$6), 0)</f>
        <v>1.6547542832307807E-4</v>
      </c>
      <c r="P165" s="19">
        <f>_xlfn.NORM.DIST(LN($D165), LN(L165), EXP(Parameters!$B$7), 0)</f>
        <v>7.8592248827599143</v>
      </c>
      <c r="Q165" s="4">
        <f t="shared" si="23"/>
        <v>5.0090898077148536</v>
      </c>
      <c r="R165" s="4">
        <f t="shared" si="24"/>
        <v>1.6112542234850364</v>
      </c>
      <c r="S165" s="2" t="str">
        <f>IF(C165&gt;=Parameters!$B$10,D165-EXP(Parameters!$B$2+Parameters!$B$4*LN($C165)), "")</f>
        <v/>
      </c>
    </row>
    <row r="166" spans="1:19" x14ac:dyDescent="0.35">
      <c r="A166" t="s">
        <v>2500</v>
      </c>
      <c r="B166">
        <v>5</v>
      </c>
      <c r="C166" s="64">
        <v>116</v>
      </c>
      <c r="D166" s="64">
        <v>30</v>
      </c>
      <c r="E166" s="64">
        <v>92</v>
      </c>
      <c r="F166" s="2" t="str">
        <f t="shared" si="17"/>
        <v>6</v>
      </c>
      <c r="G166" s="2" t="str">
        <f t="shared" si="18"/>
        <v>0</v>
      </c>
      <c r="H166" s="2" t="str">
        <f t="shared" si="19"/>
        <v>2</v>
      </c>
      <c r="I166" s="2" t="str">
        <f t="shared" si="20"/>
        <v>116 30</v>
      </c>
      <c r="J166" s="4">
        <f>1/(1+EXP(-Parameters!$B$8-Parameters!$B$9*C166))</f>
        <v>0.91523910845155709</v>
      </c>
      <c r="K166" s="18">
        <f>EXP(Parameters!$B$3+Parameters!$B$5*LN($C166))</f>
        <v>23.489463803846061</v>
      </c>
      <c r="L166" s="18">
        <f>EXP(Parameters!$B$2+Parameters!$B$4*LN($C166))</f>
        <v>29.766770180323583</v>
      </c>
      <c r="M166" s="18">
        <f t="shared" si="21"/>
        <v>25.482825016561367</v>
      </c>
      <c r="N166" s="2" t="str">
        <f t="shared" si="22"/>
        <v>mature</v>
      </c>
      <c r="O166" s="19">
        <f>_xlfn.NORM.DIST(LN($D166), LN(K166), EXP(Parameters!$B$6), 0)</f>
        <v>4.3477781443269262E-5</v>
      </c>
      <c r="P166" s="19">
        <f>_xlfn.NORM.DIST(LN($D166), LN(L166), EXP(Parameters!$B$7), 0)</f>
        <v>7.7772785698484137</v>
      </c>
      <c r="Q166" s="4">
        <f t="shared" si="23"/>
        <v>7.1180731896629812</v>
      </c>
      <c r="R166" s="4">
        <f t="shared" si="24"/>
        <v>1.9626370693704824</v>
      </c>
      <c r="S166" s="2">
        <f>IF(C166&gt;=Parameters!$B$10,D166-EXP(Parameters!$B$2+Parameters!$B$4*LN($C166)), "")</f>
        <v>0.23322981967641709</v>
      </c>
    </row>
    <row r="167" spans="1:19" x14ac:dyDescent="0.35">
      <c r="A167" t="s">
        <v>2500</v>
      </c>
      <c r="B167">
        <v>5</v>
      </c>
      <c r="C167" s="64">
        <v>119</v>
      </c>
      <c r="D167" s="64">
        <v>30</v>
      </c>
      <c r="E167" s="64">
        <v>97</v>
      </c>
      <c r="F167" s="2" t="str">
        <f t="shared" si="17"/>
        <v>9</v>
      </c>
      <c r="G167" s="2" t="str">
        <f t="shared" si="18"/>
        <v>0</v>
      </c>
      <c r="H167" s="2" t="str">
        <f t="shared" si="19"/>
        <v>7</v>
      </c>
      <c r="I167" s="2" t="str">
        <f t="shared" si="20"/>
        <v>119 30</v>
      </c>
      <c r="J167" s="4">
        <f>1/(1+EXP(-Parameters!$B$8-Parameters!$B$9*C167))</f>
        <v>0.93701087524095472</v>
      </c>
      <c r="K167" s="18">
        <f>EXP(Parameters!$B$3+Parameters!$B$5*LN($C167))</f>
        <v>24.294984698957293</v>
      </c>
      <c r="L167" s="18">
        <f>EXP(Parameters!$B$2+Parameters!$B$4*LN($C167))</f>
        <v>30.830872277021783</v>
      </c>
      <c r="M167" s="18">
        <f t="shared" si="21"/>
        <v>26.332034816714831</v>
      </c>
      <c r="N167" s="2" t="str">
        <f t="shared" si="22"/>
        <v>mature</v>
      </c>
      <c r="O167" s="19">
        <f>_xlfn.NORM.DIST(LN($D167), LN(K167), EXP(Parameters!$B$6), 0)</f>
        <v>9.7706533957340959E-4</v>
      </c>
      <c r="P167" s="19">
        <f>_xlfn.NORM.DIST(LN($D167), LN(L167), EXP(Parameters!$B$7), 0)</f>
        <v>6.8062160015331949</v>
      </c>
      <c r="Q167" s="4">
        <f t="shared" si="23"/>
        <v>6.3775599571661825</v>
      </c>
      <c r="R167" s="4">
        <f t="shared" si="24"/>
        <v>1.8527855723485052</v>
      </c>
      <c r="S167" s="2">
        <f>IF(C167&gt;=Parameters!$B$10,D167-EXP(Parameters!$B$2+Parameters!$B$4*LN($C167)), "")</f>
        <v>-0.83087227702178268</v>
      </c>
    </row>
    <row r="168" spans="1:19" x14ac:dyDescent="0.35">
      <c r="A168" t="s">
        <v>2500</v>
      </c>
      <c r="B168">
        <v>5</v>
      </c>
      <c r="C168" s="64">
        <v>110</v>
      </c>
      <c r="D168" s="64">
        <v>26</v>
      </c>
      <c r="E168" s="64">
        <v>89</v>
      </c>
      <c r="F168" s="2" t="str">
        <f t="shared" si="17"/>
        <v>0</v>
      </c>
      <c r="G168" s="2" t="str">
        <f t="shared" si="18"/>
        <v>6</v>
      </c>
      <c r="H168" s="2" t="str">
        <f t="shared" si="19"/>
        <v>9</v>
      </c>
      <c r="I168" s="2" t="str">
        <f t="shared" si="20"/>
        <v>110 26</v>
      </c>
      <c r="J168" s="4">
        <f>1/(1+EXP(-Parameters!$B$8-Parameters!$B$9*C168))</f>
        <v>0.85050758826483663</v>
      </c>
      <c r="K168" s="18">
        <f>EXP(Parameters!$B$3+Parameters!$B$5*LN($C168))</f>
        <v>21.898493978978827</v>
      </c>
      <c r="L168" s="18">
        <f>EXP(Parameters!$B$2+Parameters!$B$4*LN($C168))</f>
        <v>27.669598567790544</v>
      </c>
      <c r="M168" s="18">
        <f t="shared" si="21"/>
        <v>23.803160025837798</v>
      </c>
      <c r="N168" s="2" t="str">
        <f t="shared" si="22"/>
        <v>mature</v>
      </c>
      <c r="O168" s="19">
        <f>_xlfn.NORM.DIST(LN($D168), LN(K168), EXP(Parameters!$B$6), 0)</f>
        <v>2.0478369364011276E-2</v>
      </c>
      <c r="P168" s="19">
        <f>_xlfn.NORM.DIST(LN($D168), LN(L168), EXP(Parameters!$B$7), 0)</f>
        <v>3.7037384383716696</v>
      </c>
      <c r="Q168" s="4">
        <f t="shared" si="23"/>
        <v>3.1531190076078905</v>
      </c>
      <c r="R168" s="4">
        <f t="shared" si="24"/>
        <v>1.1483921240967077</v>
      </c>
      <c r="S168" s="2">
        <f>IF(C168&gt;=Parameters!$B$10,D168-EXP(Parameters!$B$2+Parameters!$B$4*LN($C168)), "")</f>
        <v>-1.6695985677905441</v>
      </c>
    </row>
    <row r="169" spans="1:19" x14ac:dyDescent="0.35">
      <c r="A169" t="s">
        <v>2500</v>
      </c>
      <c r="B169">
        <v>5</v>
      </c>
      <c r="C169" s="64">
        <v>113</v>
      </c>
      <c r="D169" s="64">
        <v>28</v>
      </c>
      <c r="E169" s="64">
        <v>87</v>
      </c>
      <c r="F169" s="2" t="str">
        <f t="shared" si="17"/>
        <v>3</v>
      </c>
      <c r="G169" s="2" t="str">
        <f t="shared" si="18"/>
        <v>8</v>
      </c>
      <c r="H169" s="2" t="str">
        <f t="shared" si="19"/>
        <v>7</v>
      </c>
      <c r="I169" s="2" t="str">
        <f t="shared" si="20"/>
        <v>113 28</v>
      </c>
      <c r="J169" s="4">
        <f>1/(1+EXP(-Parameters!$B$8-Parameters!$B$9*C169))</f>
        <v>0.88685079408693668</v>
      </c>
      <c r="K169" s="18">
        <f>EXP(Parameters!$B$3+Parameters!$B$5*LN($C169))</f>
        <v>22.690593733954969</v>
      </c>
      <c r="L169" s="18">
        <f>EXP(Parameters!$B$2+Parameters!$B$4*LN($C169))</f>
        <v>28.712955701636687</v>
      </c>
      <c r="M169" s="18">
        <f t="shared" si="21"/>
        <v>24.639827522024078</v>
      </c>
      <c r="N169" s="2" t="str">
        <f t="shared" si="22"/>
        <v>mature</v>
      </c>
      <c r="O169" s="19">
        <f>_xlfn.NORM.DIST(LN($D169), LN(K169), EXP(Parameters!$B$6), 0)</f>
        <v>1.0348571487989681E-3</v>
      </c>
      <c r="P169" s="19">
        <f>_xlfn.NORM.DIST(LN($D169), LN(L169), EXP(Parameters!$B$7), 0)</f>
        <v>6.9590410318413491</v>
      </c>
      <c r="Q169" s="4">
        <f t="shared" si="23"/>
        <v>6.1717481584366958</v>
      </c>
      <c r="R169" s="4">
        <f t="shared" si="24"/>
        <v>1.8199821297858301</v>
      </c>
      <c r="S169" s="2">
        <f>IF(C169&gt;=Parameters!$B$10,D169-EXP(Parameters!$B$2+Parameters!$B$4*LN($C169)), "")</f>
        <v>-0.71295570163668742</v>
      </c>
    </row>
    <row r="170" spans="1:19" x14ac:dyDescent="0.35">
      <c r="A170" t="s">
        <v>2500</v>
      </c>
      <c r="B170">
        <v>5</v>
      </c>
      <c r="C170" s="64">
        <v>95</v>
      </c>
      <c r="D170" s="64">
        <v>24</v>
      </c>
      <c r="E170" s="64">
        <v>86</v>
      </c>
      <c r="F170" s="2" t="str">
        <f t="shared" si="17"/>
        <v>5</v>
      </c>
      <c r="G170" s="2" t="str">
        <f t="shared" si="18"/>
        <v>4</v>
      </c>
      <c r="H170" s="2" t="str">
        <f t="shared" si="19"/>
        <v>6</v>
      </c>
      <c r="I170" s="2" t="str">
        <f t="shared" si="20"/>
        <v>95 24</v>
      </c>
      <c r="J170" s="4">
        <f>1/(1+EXP(-Parameters!$B$8-Parameters!$B$9*C170))</f>
        <v>0.53411670476985718</v>
      </c>
      <c r="K170" s="18">
        <f>EXP(Parameters!$B$3+Parameters!$B$5*LN($C170))</f>
        <v>18.044137752559234</v>
      </c>
      <c r="L170" s="18">
        <f>EXP(Parameters!$B$2+Parameters!$B$4*LN($C170))</f>
        <v>22.616169717891566</v>
      </c>
      <c r="M170" s="18">
        <f t="shared" si="21"/>
        <v>19.719300637765709</v>
      </c>
      <c r="N170" s="2" t="str">
        <f t="shared" si="22"/>
        <v>mature</v>
      </c>
      <c r="O170" s="19">
        <f>_xlfn.NORM.DIST(LN($D170), LN(K170), EXP(Parameters!$B$6), 0)</f>
        <v>5.5699704416556158E-7</v>
      </c>
      <c r="P170" s="19">
        <f>_xlfn.NORM.DIST(LN($D170), LN(L170), EXP(Parameters!$B$7), 0)</f>
        <v>3.9620780865425784</v>
      </c>
      <c r="Q170" s="4">
        <f t="shared" si="23"/>
        <v>2.1162123511206015</v>
      </c>
      <c r="R170" s="4">
        <f t="shared" si="24"/>
        <v>0.74962786393275849</v>
      </c>
      <c r="S170" s="2" t="str">
        <f>IF(C170&gt;=Parameters!$B$10,D170-EXP(Parameters!$B$2+Parameters!$B$4*LN($C170)), "")</f>
        <v/>
      </c>
    </row>
    <row r="171" spans="1:19" x14ac:dyDescent="0.35">
      <c r="A171" t="s">
        <v>2500</v>
      </c>
      <c r="B171">
        <v>5</v>
      </c>
      <c r="C171" s="64">
        <v>113</v>
      </c>
      <c r="D171" s="64">
        <v>29</v>
      </c>
      <c r="E171" s="64">
        <v>95</v>
      </c>
      <c r="F171" s="2" t="str">
        <f t="shared" si="17"/>
        <v>3</v>
      </c>
      <c r="G171" s="2" t="str">
        <f t="shared" si="18"/>
        <v>9</v>
      </c>
      <c r="H171" s="2" t="str">
        <f t="shared" si="19"/>
        <v>5</v>
      </c>
      <c r="I171" s="2" t="str">
        <f t="shared" si="20"/>
        <v>113 29</v>
      </c>
      <c r="J171" s="4">
        <f>1/(1+EXP(-Parameters!$B$8-Parameters!$B$9*C171))</f>
        <v>0.88685079408693668</v>
      </c>
      <c r="K171" s="18">
        <f>EXP(Parameters!$B$3+Parameters!$B$5*LN($C171))</f>
        <v>22.690593733954969</v>
      </c>
      <c r="L171" s="18">
        <f>EXP(Parameters!$B$2+Parameters!$B$4*LN($C171))</f>
        <v>28.712955701636687</v>
      </c>
      <c r="M171" s="18">
        <f t="shared" si="21"/>
        <v>24.639827522024078</v>
      </c>
      <c r="N171" s="2" t="str">
        <f t="shared" si="22"/>
        <v>mature</v>
      </c>
      <c r="O171" s="19">
        <f>_xlfn.NORM.DIST(LN($D171), LN(K171), EXP(Parameters!$B$6), 0)</f>
        <v>4.0559106681522519E-5</v>
      </c>
      <c r="P171" s="19">
        <f>_xlfn.NORM.DIST(LN($D171), LN(L171), EXP(Parameters!$B$7), 0)</f>
        <v>7.7199290429593752</v>
      </c>
      <c r="Q171" s="4">
        <f t="shared" si="23"/>
        <v>6.8464297912740406</v>
      </c>
      <c r="R171" s="4">
        <f t="shared" si="24"/>
        <v>1.9237273180489045</v>
      </c>
      <c r="S171" s="2">
        <f>IF(C171&gt;=Parameters!$B$10,D171-EXP(Parameters!$B$2+Parameters!$B$4*LN($C171)), "")</f>
        <v>0.28704429836331258</v>
      </c>
    </row>
    <row r="172" spans="1:19" x14ac:dyDescent="0.35">
      <c r="A172" t="s">
        <v>2500</v>
      </c>
      <c r="B172">
        <v>5</v>
      </c>
      <c r="C172" s="64">
        <v>111</v>
      </c>
      <c r="D172" s="64">
        <v>27</v>
      </c>
      <c r="E172" s="64">
        <v>91</v>
      </c>
      <c r="F172" s="2" t="str">
        <f t="shared" si="17"/>
        <v>1</v>
      </c>
      <c r="G172" s="2" t="str">
        <f t="shared" si="18"/>
        <v>7</v>
      </c>
      <c r="H172" s="2" t="str">
        <f t="shared" si="19"/>
        <v>1</v>
      </c>
      <c r="I172" s="2" t="str">
        <f t="shared" si="20"/>
        <v>111 27</v>
      </c>
      <c r="J172" s="4">
        <f>1/(1+EXP(-Parameters!$B$8-Parameters!$B$9*C172))</f>
        <v>0.86358393746934214</v>
      </c>
      <c r="K172" s="18">
        <f>EXP(Parameters!$B$3+Parameters!$B$5*LN($C172))</f>
        <v>22.161767377490595</v>
      </c>
      <c r="L172" s="18">
        <f>EXP(Parameters!$B$2+Parameters!$B$4*LN($C172))</f>
        <v>28.016211572719751</v>
      </c>
      <c r="M172" s="18">
        <f t="shared" si="21"/>
        <v>24.081338371598434</v>
      </c>
      <c r="N172" s="2" t="str">
        <f t="shared" si="22"/>
        <v>mature</v>
      </c>
      <c r="O172" s="19">
        <f>_xlfn.NORM.DIST(LN($D172), LN(K172), EXP(Parameters!$B$6), 0)</f>
        <v>2.975715493598134E-3</v>
      </c>
      <c r="P172" s="19">
        <f>_xlfn.NORM.DIST(LN($D172), LN(L172), EXP(Parameters!$B$7), 0)</f>
        <v>6.0342293995933627</v>
      </c>
      <c r="Q172" s="4">
        <f t="shared" si="23"/>
        <v>5.2114695198849486</v>
      </c>
      <c r="R172" s="4">
        <f t="shared" si="24"/>
        <v>1.6508618735540115</v>
      </c>
      <c r="S172" s="2">
        <f>IF(C172&gt;=Parameters!$B$10,D172-EXP(Parameters!$B$2+Parameters!$B$4*LN($C172)), "")</f>
        <v>-1.0162115727197509</v>
      </c>
    </row>
    <row r="173" spans="1:19" x14ac:dyDescent="0.35">
      <c r="A173" t="s">
        <v>2500</v>
      </c>
      <c r="B173">
        <v>5</v>
      </c>
      <c r="C173" s="64">
        <v>114</v>
      </c>
      <c r="D173" s="64">
        <v>28</v>
      </c>
      <c r="E173" s="64">
        <v>90</v>
      </c>
      <c r="F173" s="2" t="str">
        <f t="shared" si="17"/>
        <v>4</v>
      </c>
      <c r="G173" s="2" t="str">
        <f t="shared" si="18"/>
        <v>8</v>
      </c>
      <c r="H173" s="2" t="str">
        <f t="shared" si="19"/>
        <v>0</v>
      </c>
      <c r="I173" s="2" t="str">
        <f t="shared" si="20"/>
        <v>114 28</v>
      </c>
      <c r="J173" s="4">
        <f>1/(1+EXP(-Parameters!$B$8-Parameters!$B$9*C173))</f>
        <v>0.89713263718970226</v>
      </c>
      <c r="K173" s="18">
        <f>EXP(Parameters!$B$3+Parameters!$B$5*LN($C173))</f>
        <v>22.956137509225673</v>
      </c>
      <c r="L173" s="18">
        <f>EXP(Parameters!$B$2+Parameters!$B$4*LN($C173))</f>
        <v>29.063073797902575</v>
      </c>
      <c r="M173" s="18">
        <f t="shared" si="21"/>
        <v>24.9201292748726</v>
      </c>
      <c r="N173" s="2" t="str">
        <f t="shared" si="22"/>
        <v>mature</v>
      </c>
      <c r="O173" s="19">
        <f>_xlfn.NORM.DIST(LN($D173), LN(K173), EXP(Parameters!$B$6), 0)</f>
        <v>2.7131781397038996E-3</v>
      </c>
      <c r="P173" s="19">
        <f>_xlfn.NORM.DIST(LN($D173), LN(L173), EXP(Parameters!$B$7), 0)</f>
        <v>6.0066316237811268</v>
      </c>
      <c r="Q173" s="4">
        <f t="shared" si="23"/>
        <v>5.3890243667498918</v>
      </c>
      <c r="R173" s="4">
        <f t="shared" si="24"/>
        <v>1.6843643605128376</v>
      </c>
      <c r="S173" s="2">
        <f>IF(C173&gt;=Parameters!$B$10,D173-EXP(Parameters!$B$2+Parameters!$B$4*LN($C173)), "")</f>
        <v>-1.0630737979025753</v>
      </c>
    </row>
    <row r="174" spans="1:19" x14ac:dyDescent="0.35">
      <c r="A174" t="s">
        <v>2500</v>
      </c>
      <c r="B174">
        <v>5</v>
      </c>
      <c r="C174" s="64">
        <v>104</v>
      </c>
      <c r="D174" s="64">
        <v>27</v>
      </c>
      <c r="E174" s="64">
        <v>82</v>
      </c>
      <c r="F174" s="2" t="str">
        <f t="shared" si="17"/>
        <v>4</v>
      </c>
      <c r="G174" s="2" t="str">
        <f t="shared" si="18"/>
        <v>7</v>
      </c>
      <c r="H174" s="2" t="str">
        <f t="shared" si="19"/>
        <v>2</v>
      </c>
      <c r="I174" s="2" t="str">
        <f t="shared" si="20"/>
        <v>104 27</v>
      </c>
      <c r="J174" s="4">
        <f>1/(1+EXP(-Parameters!$B$8-Parameters!$B$9*C174))</f>
        <v>0.74985222302072962</v>
      </c>
      <c r="K174" s="18">
        <f>EXP(Parameters!$B$3+Parameters!$B$5*LN($C174))</f>
        <v>20.335111036615832</v>
      </c>
      <c r="L174" s="18">
        <f>EXP(Parameters!$B$2+Parameters!$B$4*LN($C174))</f>
        <v>25.614973208246262</v>
      </c>
      <c r="M174" s="18">
        <f t="shared" si="21"/>
        <v>22.14931366219318</v>
      </c>
      <c r="N174" s="2" t="str">
        <f t="shared" si="22"/>
        <v>mature</v>
      </c>
      <c r="O174" s="19">
        <f>_xlfn.NORM.DIST(LN($D174), LN(K174), EXP(Parameters!$B$6), 0)</f>
        <v>6.8105787264166737E-7</v>
      </c>
      <c r="P174" s="19">
        <f>_xlfn.NORM.DIST(LN($D174), LN(L174), EXP(Parameters!$B$7), 0)</f>
        <v>4.5881446587506156</v>
      </c>
      <c r="Q174" s="4">
        <f t="shared" si="23"/>
        <v>3.4404306422699489</v>
      </c>
      <c r="R174" s="4">
        <f t="shared" si="24"/>
        <v>1.2355966502564857</v>
      </c>
      <c r="S174" s="2" t="str">
        <f>IF(C174&gt;=Parameters!$B$10,D174-EXP(Parameters!$B$2+Parameters!$B$4*LN($C174)), "")</f>
        <v/>
      </c>
    </row>
    <row r="175" spans="1:19" x14ac:dyDescent="0.35">
      <c r="A175" t="s">
        <v>2500</v>
      </c>
      <c r="B175">
        <v>5</v>
      </c>
      <c r="C175" s="64">
        <v>99</v>
      </c>
      <c r="D175" s="64">
        <v>24</v>
      </c>
      <c r="E175" s="64">
        <v>89</v>
      </c>
      <c r="F175" s="2" t="str">
        <f t="shared" si="17"/>
        <v>9</v>
      </c>
      <c r="G175" s="2" t="str">
        <f t="shared" si="18"/>
        <v>4</v>
      </c>
      <c r="H175" s="2" t="str">
        <f t="shared" si="19"/>
        <v>9</v>
      </c>
      <c r="I175" s="2" t="str">
        <f t="shared" si="20"/>
        <v>99 24</v>
      </c>
      <c r="J175" s="4">
        <f>1/(1+EXP(-Parameters!$B$8-Parameters!$B$9*C175))</f>
        <v>0.63734399661284968</v>
      </c>
      <c r="K175" s="18">
        <f>EXP(Parameters!$B$3+Parameters!$B$5*LN($C175))</f>
        <v>19.054135886807494</v>
      </c>
      <c r="L175" s="18">
        <f>EXP(Parameters!$B$2+Parameters!$B$4*LN($C175))</f>
        <v>23.936376676988925</v>
      </c>
      <c r="M175" s="18">
        <f t="shared" si="21"/>
        <v>20.791591843683772</v>
      </c>
      <c r="N175" s="2" t="str">
        <f t="shared" si="22"/>
        <v>mature</v>
      </c>
      <c r="O175" s="19">
        <f>_xlfn.NORM.DIST(LN($D175), LN(K175), EXP(Parameters!$B$6), 0)</f>
        <v>1.6547542832307807E-4</v>
      </c>
      <c r="P175" s="19">
        <f>_xlfn.NORM.DIST(LN($D175), LN(L175), EXP(Parameters!$B$7), 0)</f>
        <v>7.8592248827599143</v>
      </c>
      <c r="Q175" s="4">
        <f t="shared" si="23"/>
        <v>5.0090898077148536</v>
      </c>
      <c r="R175" s="4">
        <f t="shared" si="24"/>
        <v>1.6112542234850364</v>
      </c>
      <c r="S175" s="2" t="str">
        <f>IF(C175&gt;=Parameters!$B$10,D175-EXP(Parameters!$B$2+Parameters!$B$4*LN($C175)), "")</f>
        <v/>
      </c>
    </row>
    <row r="176" spans="1:19" x14ac:dyDescent="0.35">
      <c r="A176" t="s">
        <v>2500</v>
      </c>
      <c r="B176">
        <v>5</v>
      </c>
      <c r="C176" s="64">
        <v>100</v>
      </c>
      <c r="D176" s="64">
        <v>23</v>
      </c>
      <c r="E176" s="64">
        <v>90</v>
      </c>
      <c r="F176" s="2" t="str">
        <f t="shared" si="17"/>
        <v>0</v>
      </c>
      <c r="G176" s="2" t="str">
        <f t="shared" si="18"/>
        <v>3</v>
      </c>
      <c r="H176" s="2" t="str">
        <f t="shared" si="19"/>
        <v>0</v>
      </c>
      <c r="I176" s="2" t="str">
        <f t="shared" si="20"/>
        <v>100 23</v>
      </c>
      <c r="J176" s="4">
        <f>1/(1+EXP(-Parameters!$B$8-Parameters!$B$9*C176))</f>
        <v>0.66164839876400194</v>
      </c>
      <c r="K176" s="18">
        <f>EXP(Parameters!$B$3+Parameters!$B$5*LN($C176))</f>
        <v>19.308707150494147</v>
      </c>
      <c r="L176" s="18">
        <f>EXP(Parameters!$B$2+Parameters!$B$4*LN($C176))</f>
        <v>24.269603389150522</v>
      </c>
      <c r="M176" s="18">
        <f t="shared" si="21"/>
        <v>21.061611781570956</v>
      </c>
      <c r="N176" s="2" t="str">
        <f t="shared" si="22"/>
        <v>mature</v>
      </c>
      <c r="O176" s="19">
        <f>_xlfn.NORM.DIST(LN($D176), LN(K176), EXP(Parameters!$B$6), 0)</f>
        <v>1.6288621953603855E-2</v>
      </c>
      <c r="P176" s="19">
        <f>_xlfn.NORM.DIST(LN($D176), LN(L176), EXP(Parameters!$B$7), 0)</f>
        <v>4.4875697291713275</v>
      </c>
      <c r="Q176" s="4">
        <f t="shared" si="23"/>
        <v>2.9747046069679444</v>
      </c>
      <c r="R176" s="4">
        <f t="shared" si="24"/>
        <v>1.0901447422923576</v>
      </c>
      <c r="S176" s="2" t="str">
        <f>IF(C176&gt;=Parameters!$B$10,D176-EXP(Parameters!$B$2+Parameters!$B$4*LN($C176)), "")</f>
        <v/>
      </c>
    </row>
    <row r="177" spans="1:19" x14ac:dyDescent="0.35">
      <c r="A177" t="s">
        <v>2500</v>
      </c>
      <c r="B177">
        <v>5</v>
      </c>
      <c r="C177" s="64">
        <v>107</v>
      </c>
      <c r="D177" s="64">
        <v>27</v>
      </c>
      <c r="E177" s="64">
        <v>91</v>
      </c>
      <c r="F177" s="2" t="str">
        <f t="shared" si="17"/>
        <v>7</v>
      </c>
      <c r="G177" s="2" t="str">
        <f t="shared" si="18"/>
        <v>7</v>
      </c>
      <c r="H177" s="2" t="str">
        <f t="shared" si="19"/>
        <v>1</v>
      </c>
      <c r="I177" s="2" t="str">
        <f t="shared" si="20"/>
        <v>107 27</v>
      </c>
      <c r="J177" s="4">
        <f>1/(1+EXP(-Parameters!$B$8-Parameters!$B$9*C177))</f>
        <v>0.8050570197393081</v>
      </c>
      <c r="K177" s="18">
        <f>EXP(Parameters!$B$3+Parameters!$B$5*LN($C177))</f>
        <v>21.113289479843672</v>
      </c>
      <c r="L177" s="18">
        <f>EXP(Parameters!$B$2+Parameters!$B$4*LN($C177))</f>
        <v>26.636875989263057</v>
      </c>
      <c r="M177" s="18">
        <f t="shared" si="21"/>
        <v>22.972945709967171</v>
      </c>
      <c r="N177" s="2" t="str">
        <f t="shared" si="22"/>
        <v>mature</v>
      </c>
      <c r="O177" s="19">
        <f>_xlfn.NORM.DIST(LN($D177), LN(K177), EXP(Parameters!$B$6), 0)</f>
        <v>3.8250223540745222E-5</v>
      </c>
      <c r="P177" s="19">
        <f>_xlfn.NORM.DIST(LN($D177), LN(L177), EXP(Parameters!$B$7), 0)</f>
        <v>7.5941991422697406</v>
      </c>
      <c r="Q177" s="4">
        <f t="shared" si="23"/>
        <v>6.1137707853950598</v>
      </c>
      <c r="R177" s="4">
        <f t="shared" si="24"/>
        <v>1.8105437326440288</v>
      </c>
      <c r="S177" s="2" t="str">
        <f>IF(C177&gt;=Parameters!$B$10,D177-EXP(Parameters!$B$2+Parameters!$B$4*LN($C177)), "")</f>
        <v/>
      </c>
    </row>
    <row r="178" spans="1:19" x14ac:dyDescent="0.35">
      <c r="A178" t="s">
        <v>2500</v>
      </c>
      <c r="B178">
        <v>5</v>
      </c>
      <c r="C178" s="64">
        <v>118</v>
      </c>
      <c r="D178" s="64">
        <v>30</v>
      </c>
      <c r="E178" s="64">
        <v>90</v>
      </c>
      <c r="F178" s="2" t="str">
        <f t="shared" si="17"/>
        <v>8</v>
      </c>
      <c r="G178" s="2" t="str">
        <f t="shared" si="18"/>
        <v>0</v>
      </c>
      <c r="H178" s="2" t="str">
        <f t="shared" si="19"/>
        <v>0</v>
      </c>
      <c r="I178" s="2" t="str">
        <f t="shared" si="20"/>
        <v>118 30</v>
      </c>
      <c r="J178" s="4">
        <f>1/(1+EXP(-Parameters!$B$8-Parameters!$B$9*C178))</f>
        <v>0.93040575438118167</v>
      </c>
      <c r="K178" s="18">
        <f>EXP(Parameters!$B$3+Parameters!$B$5*LN($C178))</f>
        <v>24.025745916314058</v>
      </c>
      <c r="L178" s="18">
        <f>EXP(Parameters!$B$2+Parameters!$B$4*LN($C178))</f>
        <v>30.475038693781325</v>
      </c>
      <c r="M178" s="18">
        <f t="shared" si="21"/>
        <v>26.048281677870872</v>
      </c>
      <c r="N178" s="2" t="str">
        <f t="shared" si="22"/>
        <v>mature</v>
      </c>
      <c r="O178" s="19">
        <f>_xlfn.NORM.DIST(LN($D178), LN(K178), EXP(Parameters!$B$6), 0)</f>
        <v>3.6756237777534479E-4</v>
      </c>
      <c r="P178" s="19">
        <f>_xlfn.NORM.DIST(LN($D178), LN(L178), EXP(Parameters!$B$7), 0)</f>
        <v>7.500969344883532</v>
      </c>
      <c r="Q178" s="4">
        <f t="shared" si="23"/>
        <v>6.9789706221428798</v>
      </c>
      <c r="R178" s="4">
        <f t="shared" si="24"/>
        <v>1.9429014305610279</v>
      </c>
      <c r="S178" s="2">
        <f>IF(C178&gt;=Parameters!$B$10,D178-EXP(Parameters!$B$2+Parameters!$B$4*LN($C178)), "")</f>
        <v>-0.47503869378132535</v>
      </c>
    </row>
    <row r="179" spans="1:19" x14ac:dyDescent="0.35">
      <c r="A179" t="s">
        <v>2500</v>
      </c>
      <c r="B179">
        <v>5</v>
      </c>
      <c r="C179" s="64">
        <v>110</v>
      </c>
      <c r="D179" s="64">
        <v>29</v>
      </c>
      <c r="E179" s="64">
        <v>90</v>
      </c>
      <c r="F179" s="2" t="str">
        <f t="shared" si="17"/>
        <v>0</v>
      </c>
      <c r="G179" s="2" t="str">
        <f t="shared" si="18"/>
        <v>9</v>
      </c>
      <c r="H179" s="2" t="str">
        <f t="shared" si="19"/>
        <v>0</v>
      </c>
      <c r="I179" s="2" t="str">
        <f t="shared" si="20"/>
        <v>110 29</v>
      </c>
      <c r="J179" s="4">
        <f>1/(1+EXP(-Parameters!$B$8-Parameters!$B$9*C179))</f>
        <v>0.85050758826483663</v>
      </c>
      <c r="K179" s="18">
        <f>EXP(Parameters!$B$3+Parameters!$B$5*LN($C179))</f>
        <v>21.898493978978827</v>
      </c>
      <c r="L179" s="18">
        <f>EXP(Parameters!$B$2+Parameters!$B$4*LN($C179))</f>
        <v>27.669598567790544</v>
      </c>
      <c r="M179" s="18">
        <f t="shared" si="21"/>
        <v>23.803160025837798</v>
      </c>
      <c r="N179" s="2" t="str">
        <f t="shared" si="22"/>
        <v>mature</v>
      </c>
      <c r="O179" s="19">
        <f>_xlfn.NORM.DIST(LN($D179), LN(K179), EXP(Parameters!$B$6), 0)</f>
        <v>9.1789307720574061E-7</v>
      </c>
      <c r="P179" s="19">
        <f>_xlfn.NORM.DIST(LN($D179), LN(L179), EXP(Parameters!$B$7), 0)</f>
        <v>5.1239875273082909</v>
      </c>
      <c r="Q179" s="4">
        <f t="shared" si="23"/>
        <v>4.357990411368128</v>
      </c>
      <c r="R179" s="4">
        <f t="shared" si="24"/>
        <v>1.472011036283231</v>
      </c>
      <c r="S179" s="2">
        <f>IF(C179&gt;=Parameters!$B$10,D179-EXP(Parameters!$B$2+Parameters!$B$4*LN($C179)), "")</f>
        <v>1.3304014322094559</v>
      </c>
    </row>
    <row r="180" spans="1:19" x14ac:dyDescent="0.35">
      <c r="A180" t="s">
        <v>2500</v>
      </c>
      <c r="B180">
        <v>5</v>
      </c>
      <c r="C180" s="64">
        <v>94</v>
      </c>
      <c r="D180" s="64">
        <v>22</v>
      </c>
      <c r="E180" s="64">
        <v>84</v>
      </c>
      <c r="F180" s="2" t="str">
        <f t="shared" si="17"/>
        <v>4</v>
      </c>
      <c r="G180" s="2" t="str">
        <f t="shared" si="18"/>
        <v>2</v>
      </c>
      <c r="H180" s="2" t="str">
        <f t="shared" si="19"/>
        <v>4</v>
      </c>
      <c r="I180" s="2" t="str">
        <f t="shared" si="20"/>
        <v>94 22</v>
      </c>
      <c r="J180" s="4">
        <f>1/(1+EXP(-Parameters!$B$8-Parameters!$B$9*C180))</f>
        <v>0.50747076897689891</v>
      </c>
      <c r="K180" s="18">
        <f>EXP(Parameters!$B$3+Parameters!$B$5*LN($C180))</f>
        <v>17.793739182644352</v>
      </c>
      <c r="L180" s="18">
        <f>EXP(Parameters!$B$2+Parameters!$B$4*LN($C180))</f>
        <v>22.28933409736111</v>
      </c>
      <c r="M180" s="18">
        <f t="shared" si="21"/>
        <v>19.453203942190783</v>
      </c>
      <c r="N180" s="2" t="str">
        <f t="shared" si="22"/>
        <v>mature</v>
      </c>
      <c r="O180" s="19">
        <f>_xlfn.NORM.DIST(LN($D180), LN(K180), EXP(Parameters!$B$6), 0)</f>
        <v>8.7639689281024987E-4</v>
      </c>
      <c r="P180" s="19">
        <f>_xlfn.NORM.DIST(LN($D180), LN(L180), EXP(Parameters!$B$7), 0)</f>
        <v>7.6128763177335737</v>
      </c>
      <c r="Q180" s="4">
        <f t="shared" si="23"/>
        <v>3.8637438501739658</v>
      </c>
      <c r="R180" s="4">
        <f t="shared" si="24"/>
        <v>1.3516366227900567</v>
      </c>
      <c r="S180" s="2" t="str">
        <f>IF(C180&gt;=Parameters!$B$10,D180-EXP(Parameters!$B$2+Parameters!$B$4*LN($C180)), "")</f>
        <v/>
      </c>
    </row>
    <row r="181" spans="1:19" x14ac:dyDescent="0.35">
      <c r="A181" t="s">
        <v>2500</v>
      </c>
      <c r="B181">
        <v>5</v>
      </c>
      <c r="C181" s="64">
        <v>102</v>
      </c>
      <c r="D181" s="64">
        <v>20</v>
      </c>
      <c r="E181" s="64">
        <v>81</v>
      </c>
      <c r="F181" s="2" t="str">
        <f t="shared" si="17"/>
        <v>2</v>
      </c>
      <c r="G181" s="2" t="str">
        <f t="shared" si="18"/>
        <v>0</v>
      </c>
      <c r="H181" s="2" t="str">
        <f t="shared" si="19"/>
        <v>1</v>
      </c>
      <c r="I181" s="2" t="str">
        <f t="shared" si="20"/>
        <v>102 20</v>
      </c>
      <c r="J181" s="4">
        <f>1/(1+EXP(-Parameters!$B$8-Parameters!$B$9*C181))</f>
        <v>0.70769935811813878</v>
      </c>
      <c r="K181" s="18">
        <f>EXP(Parameters!$B$3+Parameters!$B$5*LN($C181))</f>
        <v>19.820296206539236</v>
      </c>
      <c r="L181" s="18">
        <f>EXP(Parameters!$B$2+Parameters!$B$4*LN($C181))</f>
        <v>24.939811053735465</v>
      </c>
      <c r="M181" s="18">
        <f t="shared" si="21"/>
        <v>21.603949060070374</v>
      </c>
      <c r="N181" s="2" t="str">
        <f t="shared" si="22"/>
        <v>immature</v>
      </c>
      <c r="O181" s="19">
        <f>_xlfn.NORM.DIST(LN($D181), LN(K181), EXP(Parameters!$B$6), 0)</f>
        <v>7.8992906128722948</v>
      </c>
      <c r="P181" s="19">
        <f>_xlfn.NORM.DIST(LN($D181), LN(L181), EXP(Parameters!$B$7), 0)</f>
        <v>6.006338160791005E-4</v>
      </c>
      <c r="Q181" s="4">
        <f t="shared" si="23"/>
        <v>2.309392784720036</v>
      </c>
      <c r="R181" s="4">
        <f t="shared" si="24"/>
        <v>0.8369846262214089</v>
      </c>
      <c r="S181" s="2" t="str">
        <f>IF(C181&gt;=Parameters!$B$10,D181-EXP(Parameters!$B$2+Parameters!$B$4*LN($C181)), "")</f>
        <v/>
      </c>
    </row>
    <row r="182" spans="1:19" x14ac:dyDescent="0.35">
      <c r="A182" t="s">
        <v>2500</v>
      </c>
      <c r="B182">
        <v>5</v>
      </c>
      <c r="C182" s="64">
        <v>122</v>
      </c>
      <c r="D182" s="64">
        <v>32</v>
      </c>
      <c r="E182" s="64">
        <v>89</v>
      </c>
      <c r="F182" s="2" t="str">
        <f t="shared" si="17"/>
        <v>2</v>
      </c>
      <c r="G182" s="2" t="str">
        <f t="shared" si="18"/>
        <v>2</v>
      </c>
      <c r="H182" s="2" t="str">
        <f t="shared" si="19"/>
        <v>9</v>
      </c>
      <c r="I182" s="2" t="str">
        <f t="shared" si="20"/>
        <v>122 32</v>
      </c>
      <c r="J182" s="4">
        <f>1/(1+EXP(-Parameters!$B$8-Parameters!$B$9*C182))</f>
        <v>0.9534746050586127</v>
      </c>
      <c r="K182" s="18">
        <f>EXP(Parameters!$B$3+Parameters!$B$5*LN($C182))</f>
        <v>25.107042010930307</v>
      </c>
      <c r="L182" s="18">
        <f>EXP(Parameters!$B$2+Parameters!$B$4*LN($C182))</f>
        <v>31.905099250831121</v>
      </c>
      <c r="M182" s="18">
        <f t="shared" si="21"/>
        <v>27.187344341584438</v>
      </c>
      <c r="N182" s="2" t="str">
        <f t="shared" si="22"/>
        <v>mature</v>
      </c>
      <c r="O182" s="19">
        <f>_xlfn.NORM.DIST(LN($D182), LN(K182), EXP(Parameters!$B$6), 0)</f>
        <v>5.327144592878277E-5</v>
      </c>
      <c r="P182" s="19">
        <f>_xlfn.NORM.DIST(LN($D182), LN(L182), EXP(Parameters!$B$7), 0)</f>
        <v>7.8565110800364808</v>
      </c>
      <c r="Q182" s="4">
        <f t="shared" si="23"/>
        <v>7.4909862776514586</v>
      </c>
      <c r="R182" s="4">
        <f t="shared" si="24"/>
        <v>2.0137004681193824</v>
      </c>
      <c r="S182" s="2">
        <f>IF(C182&gt;=Parameters!$B$10,D182-EXP(Parameters!$B$2+Parameters!$B$4*LN($C182)), "")</f>
        <v>9.4900749168878917E-2</v>
      </c>
    </row>
    <row r="183" spans="1:19" x14ac:dyDescent="0.35">
      <c r="A183" t="s">
        <v>2500</v>
      </c>
      <c r="B183">
        <v>5</v>
      </c>
      <c r="C183" s="64">
        <v>104</v>
      </c>
      <c r="D183" s="64">
        <v>24</v>
      </c>
      <c r="E183" s="64">
        <v>90</v>
      </c>
      <c r="F183" s="2" t="str">
        <f t="shared" si="17"/>
        <v>4</v>
      </c>
      <c r="G183" s="2" t="str">
        <f t="shared" si="18"/>
        <v>4</v>
      </c>
      <c r="H183" s="2" t="str">
        <f t="shared" si="19"/>
        <v>0</v>
      </c>
      <c r="I183" s="2" t="str">
        <f t="shared" si="20"/>
        <v>104 24</v>
      </c>
      <c r="J183" s="4">
        <f>1/(1+EXP(-Parameters!$B$8-Parameters!$B$9*C183))</f>
        <v>0.74985222302072962</v>
      </c>
      <c r="K183" s="18">
        <f>EXP(Parameters!$B$3+Parameters!$B$5*LN($C183))</f>
        <v>20.335111036615832</v>
      </c>
      <c r="L183" s="18">
        <f>EXP(Parameters!$B$2+Parameters!$B$4*LN($C183))</f>
        <v>25.614973208246262</v>
      </c>
      <c r="M183" s="18">
        <f t="shared" si="21"/>
        <v>22.14931366219318</v>
      </c>
      <c r="N183" s="2" t="str">
        <f t="shared" si="22"/>
        <v>mature</v>
      </c>
      <c r="O183" s="19">
        <f>_xlfn.NORM.DIST(LN($D183), LN(K183), EXP(Parameters!$B$6), 0)</f>
        <v>3.0806521093440054E-2</v>
      </c>
      <c r="P183" s="19">
        <f>_xlfn.NORM.DIST(LN($D183), LN(L183), EXP(Parameters!$B$7), 0)</f>
        <v>3.4481379398611143</v>
      </c>
      <c r="Q183" s="4">
        <f t="shared" si="23"/>
        <v>2.5933000822549643</v>
      </c>
      <c r="R183" s="4">
        <f t="shared" si="24"/>
        <v>0.95293122768740668</v>
      </c>
      <c r="S183" s="2" t="str">
        <f>IF(C183&gt;=Parameters!$B$10,D183-EXP(Parameters!$B$2+Parameters!$B$4*LN($C183)), "")</f>
        <v/>
      </c>
    </row>
    <row r="184" spans="1:19" x14ac:dyDescent="0.35">
      <c r="A184" t="s">
        <v>2500</v>
      </c>
      <c r="B184">
        <v>5</v>
      </c>
      <c r="C184" s="64">
        <v>104</v>
      </c>
      <c r="D184" s="64">
        <v>24</v>
      </c>
      <c r="E184" s="64">
        <v>88</v>
      </c>
      <c r="F184" s="2" t="str">
        <f t="shared" si="17"/>
        <v>4</v>
      </c>
      <c r="G184" s="2" t="str">
        <f t="shared" si="18"/>
        <v>4</v>
      </c>
      <c r="H184" s="2" t="str">
        <f t="shared" si="19"/>
        <v>8</v>
      </c>
      <c r="I184" s="2" t="str">
        <f t="shared" si="20"/>
        <v>104 24</v>
      </c>
      <c r="J184" s="4">
        <f>1/(1+EXP(-Parameters!$B$8-Parameters!$B$9*C184))</f>
        <v>0.74985222302072962</v>
      </c>
      <c r="K184" s="18">
        <f>EXP(Parameters!$B$3+Parameters!$B$5*LN($C184))</f>
        <v>20.335111036615832</v>
      </c>
      <c r="L184" s="18">
        <f>EXP(Parameters!$B$2+Parameters!$B$4*LN($C184))</f>
        <v>25.614973208246262</v>
      </c>
      <c r="M184" s="18">
        <f t="shared" si="21"/>
        <v>22.14931366219318</v>
      </c>
      <c r="N184" s="2" t="str">
        <f t="shared" si="22"/>
        <v>mature</v>
      </c>
      <c r="O184" s="19">
        <f>_xlfn.NORM.DIST(LN($D184), LN(K184), EXP(Parameters!$B$6), 0)</f>
        <v>3.0806521093440054E-2</v>
      </c>
      <c r="P184" s="19">
        <f>_xlfn.NORM.DIST(LN($D184), LN(L184), EXP(Parameters!$B$7), 0)</f>
        <v>3.4481379398611143</v>
      </c>
      <c r="Q184" s="4">
        <f t="shared" si="23"/>
        <v>2.5933000822549643</v>
      </c>
      <c r="R184" s="4">
        <f t="shared" si="24"/>
        <v>0.95293122768740668</v>
      </c>
      <c r="S184" s="2" t="str">
        <f>IF(C184&gt;=Parameters!$B$10,D184-EXP(Parameters!$B$2+Parameters!$B$4*LN($C184)), "")</f>
        <v/>
      </c>
    </row>
    <row r="185" spans="1:19" x14ac:dyDescent="0.35">
      <c r="A185" t="s">
        <v>2500</v>
      </c>
      <c r="B185">
        <v>5</v>
      </c>
      <c r="C185" s="64">
        <v>104</v>
      </c>
      <c r="D185" s="64">
        <v>25</v>
      </c>
      <c r="E185" s="64">
        <v>88</v>
      </c>
      <c r="F185" s="2" t="str">
        <f t="shared" si="17"/>
        <v>4</v>
      </c>
      <c r="G185" s="2" t="str">
        <f t="shared" si="18"/>
        <v>5</v>
      </c>
      <c r="H185" s="2" t="str">
        <f t="shared" si="19"/>
        <v>8</v>
      </c>
      <c r="I185" s="2" t="str">
        <f t="shared" si="20"/>
        <v>104 25</v>
      </c>
      <c r="J185" s="4">
        <f>1/(1+EXP(-Parameters!$B$8-Parameters!$B$9*C185))</f>
        <v>0.74985222302072962</v>
      </c>
      <c r="K185" s="18">
        <f>EXP(Parameters!$B$3+Parameters!$B$5*LN($C185))</f>
        <v>20.335111036615832</v>
      </c>
      <c r="L185" s="18">
        <f>EXP(Parameters!$B$2+Parameters!$B$4*LN($C185))</f>
        <v>25.614973208246262</v>
      </c>
      <c r="M185" s="18">
        <f t="shared" si="21"/>
        <v>22.14931366219318</v>
      </c>
      <c r="N185" s="2" t="str">
        <f t="shared" si="22"/>
        <v>mature</v>
      </c>
      <c r="O185" s="19">
        <f>_xlfn.NORM.DIST(LN($D185), LN(K185), EXP(Parameters!$B$6), 0)</f>
        <v>1.4176576230791203E-3</v>
      </c>
      <c r="P185" s="19">
        <f>_xlfn.NORM.DIST(LN($D185), LN(L185), EXP(Parameters!$B$7), 0)</f>
        <v>7.015690929471404</v>
      </c>
      <c r="Q185" s="4">
        <f t="shared" si="23"/>
        <v>5.2610860633934324</v>
      </c>
      <c r="R185" s="4">
        <f t="shared" si="24"/>
        <v>1.6603374813667078</v>
      </c>
      <c r="S185" s="2" t="str">
        <f>IF(C185&gt;=Parameters!$B$10,D185-EXP(Parameters!$B$2+Parameters!$B$4*LN($C185)), "")</f>
        <v/>
      </c>
    </row>
    <row r="186" spans="1:19" x14ac:dyDescent="0.35">
      <c r="A186" t="s">
        <v>2500</v>
      </c>
      <c r="B186">
        <v>5</v>
      </c>
      <c r="C186" s="64">
        <v>114</v>
      </c>
      <c r="D186" s="64">
        <v>28</v>
      </c>
      <c r="E186" s="64">
        <v>92</v>
      </c>
      <c r="F186" s="2" t="str">
        <f t="shared" si="17"/>
        <v>4</v>
      </c>
      <c r="G186" s="2" t="str">
        <f t="shared" si="18"/>
        <v>8</v>
      </c>
      <c r="H186" s="2" t="str">
        <f t="shared" si="19"/>
        <v>2</v>
      </c>
      <c r="I186" s="2" t="str">
        <f t="shared" si="20"/>
        <v>114 28</v>
      </c>
      <c r="J186" s="4">
        <f>1/(1+EXP(-Parameters!$B$8-Parameters!$B$9*C186))</f>
        <v>0.89713263718970226</v>
      </c>
      <c r="K186" s="18">
        <f>EXP(Parameters!$B$3+Parameters!$B$5*LN($C186))</f>
        <v>22.956137509225673</v>
      </c>
      <c r="L186" s="18">
        <f>EXP(Parameters!$B$2+Parameters!$B$4*LN($C186))</f>
        <v>29.063073797902575</v>
      </c>
      <c r="M186" s="18">
        <f t="shared" si="21"/>
        <v>24.9201292748726</v>
      </c>
      <c r="N186" s="2" t="str">
        <f t="shared" si="22"/>
        <v>mature</v>
      </c>
      <c r="O186" s="19">
        <f>_xlfn.NORM.DIST(LN($D186), LN(K186), EXP(Parameters!$B$6), 0)</f>
        <v>2.7131781397038996E-3</v>
      </c>
      <c r="P186" s="19">
        <f>_xlfn.NORM.DIST(LN($D186), LN(L186), EXP(Parameters!$B$7), 0)</f>
        <v>6.0066316237811268</v>
      </c>
      <c r="Q186" s="4">
        <f t="shared" si="23"/>
        <v>5.3890243667498918</v>
      </c>
      <c r="R186" s="4">
        <f t="shared" si="24"/>
        <v>1.6843643605128376</v>
      </c>
      <c r="S186" s="2">
        <f>IF(C186&gt;=Parameters!$B$10,D186-EXP(Parameters!$B$2+Parameters!$B$4*LN($C186)), "")</f>
        <v>-1.0630737979025753</v>
      </c>
    </row>
    <row r="187" spans="1:19" x14ac:dyDescent="0.35">
      <c r="A187" t="s">
        <v>2500</v>
      </c>
      <c r="B187">
        <v>5</v>
      </c>
      <c r="C187" s="64">
        <v>100</v>
      </c>
      <c r="D187" s="64">
        <v>24</v>
      </c>
      <c r="E187" s="64">
        <v>90</v>
      </c>
      <c r="F187" s="2" t="str">
        <f t="shared" si="17"/>
        <v>0</v>
      </c>
      <c r="G187" s="2" t="str">
        <f t="shared" si="18"/>
        <v>4</v>
      </c>
      <c r="H187" s="2" t="str">
        <f t="shared" si="19"/>
        <v>0</v>
      </c>
      <c r="I187" s="2" t="str">
        <f t="shared" si="20"/>
        <v>100 24</v>
      </c>
      <c r="J187" s="4">
        <f>1/(1+EXP(-Parameters!$B$8-Parameters!$B$9*C187))</f>
        <v>0.66164839876400194</v>
      </c>
      <c r="K187" s="18">
        <f>EXP(Parameters!$B$3+Parameters!$B$5*LN($C187))</f>
        <v>19.308707150494147</v>
      </c>
      <c r="L187" s="18">
        <f>EXP(Parameters!$B$2+Parameters!$B$4*LN($C187))</f>
        <v>24.269603389150522</v>
      </c>
      <c r="M187" s="18">
        <f t="shared" si="21"/>
        <v>21.061611781570956</v>
      </c>
      <c r="N187" s="2" t="str">
        <f t="shared" si="22"/>
        <v>mature</v>
      </c>
      <c r="O187" s="19">
        <f>_xlfn.NORM.DIST(LN($D187), LN(K187), EXP(Parameters!$B$6), 0)</f>
        <v>5.5237806215590604E-4</v>
      </c>
      <c r="P187" s="19">
        <f>_xlfn.NORM.DIST(LN($D187), LN(L187), EXP(Parameters!$B$7), 0)</f>
        <v>7.6812149942086103</v>
      </c>
      <c r="Q187" s="4">
        <f t="shared" si="23"/>
        <v>5.0824504994819879</v>
      </c>
      <c r="R187" s="4">
        <f t="shared" si="24"/>
        <v>1.6257935270694908</v>
      </c>
      <c r="S187" s="2" t="str">
        <f>IF(C187&gt;=Parameters!$B$10,D187-EXP(Parameters!$B$2+Parameters!$B$4*LN($C187)), "")</f>
        <v/>
      </c>
    </row>
    <row r="188" spans="1:19" x14ac:dyDescent="0.35">
      <c r="A188" t="s">
        <v>2500</v>
      </c>
      <c r="B188">
        <v>5</v>
      </c>
      <c r="C188" s="64">
        <v>104</v>
      </c>
      <c r="D188" s="64">
        <v>26</v>
      </c>
      <c r="E188" s="64">
        <v>92</v>
      </c>
      <c r="F188" s="2" t="str">
        <f t="shared" si="17"/>
        <v>4</v>
      </c>
      <c r="G188" s="2" t="str">
        <f t="shared" si="18"/>
        <v>6</v>
      </c>
      <c r="H188" s="2" t="str">
        <f t="shared" si="19"/>
        <v>2</v>
      </c>
      <c r="I188" s="2" t="str">
        <f t="shared" si="20"/>
        <v>104 26</v>
      </c>
      <c r="J188" s="4">
        <f>1/(1+EXP(-Parameters!$B$8-Parameters!$B$9*C188))</f>
        <v>0.74985222302072962</v>
      </c>
      <c r="K188" s="18">
        <f>EXP(Parameters!$B$3+Parameters!$B$5*LN($C188))</f>
        <v>20.335111036615832</v>
      </c>
      <c r="L188" s="18">
        <f>EXP(Parameters!$B$2+Parameters!$B$4*LN($C188))</f>
        <v>25.614973208246262</v>
      </c>
      <c r="M188" s="18">
        <f t="shared" si="21"/>
        <v>22.14931366219318</v>
      </c>
      <c r="N188" s="2" t="str">
        <f t="shared" si="22"/>
        <v>mature</v>
      </c>
      <c r="O188" s="19">
        <f>_xlfn.NORM.DIST(LN($D188), LN(K188), EXP(Parameters!$B$6), 0)</f>
        <v>3.8968113873084021E-5</v>
      </c>
      <c r="P188" s="19">
        <f>_xlfn.NORM.DIST(LN($D188), LN(L188), EXP(Parameters!$B$7), 0)</f>
        <v>7.5364195623298436</v>
      </c>
      <c r="Q188" s="4">
        <f t="shared" si="23"/>
        <v>5.6512107102170059</v>
      </c>
      <c r="R188" s="4">
        <f t="shared" si="24"/>
        <v>1.73186980719676</v>
      </c>
      <c r="S188" s="2" t="str">
        <f>IF(C188&gt;=Parameters!$B$10,D188-EXP(Parameters!$B$2+Parameters!$B$4*LN($C188)), "")</f>
        <v/>
      </c>
    </row>
    <row r="189" spans="1:19" x14ac:dyDescent="0.35">
      <c r="A189" t="s">
        <v>2500</v>
      </c>
      <c r="B189">
        <v>5</v>
      </c>
      <c r="C189" s="64">
        <v>93</v>
      </c>
      <c r="D189" s="64">
        <v>19</v>
      </c>
      <c r="E189" s="64">
        <v>76</v>
      </c>
      <c r="F189" s="2" t="str">
        <f t="shared" si="17"/>
        <v>3</v>
      </c>
      <c r="G189" s="2" t="str">
        <f t="shared" si="18"/>
        <v>9</v>
      </c>
      <c r="H189" s="2" t="str">
        <f t="shared" si="19"/>
        <v>6</v>
      </c>
      <c r="I189" s="2" t="str">
        <f t="shared" si="20"/>
        <v>93 19</v>
      </c>
      <c r="J189" s="4">
        <f>1/(1+EXP(-Parameters!$B$8-Parameters!$B$9*C189))</f>
        <v>0.48078232167255014</v>
      </c>
      <c r="K189" s="18">
        <f>EXP(Parameters!$B$3+Parameters!$B$5*LN($C189))</f>
        <v>17.544193053986497</v>
      </c>
      <c r="L189" s="18">
        <f>EXP(Parameters!$B$2+Parameters!$B$4*LN($C189))</f>
        <v>21.963801876390391</v>
      </c>
      <c r="M189" s="18">
        <f t="shared" si="21"/>
        <v>19.187909643847966</v>
      </c>
      <c r="N189" s="2" t="str">
        <f t="shared" si="22"/>
        <v>immature</v>
      </c>
      <c r="O189" s="19">
        <f>_xlfn.NORM.DIST(LN($D189), LN(K189), EXP(Parameters!$B$6), 0)</f>
        <v>2.2161259060695784</v>
      </c>
      <c r="P189" s="19">
        <f>_xlfn.NORM.DIST(LN($D189), LN(L189), EXP(Parameters!$B$7), 0)</f>
        <v>0.13191939355640633</v>
      </c>
      <c r="Q189" s="4">
        <f t="shared" si="23"/>
        <v>1.2140762601384465</v>
      </c>
      <c r="R189" s="4">
        <f t="shared" si="24"/>
        <v>0.19398350791187061</v>
      </c>
      <c r="S189" s="2" t="str">
        <f>IF(C189&gt;=Parameters!$B$10,D189-EXP(Parameters!$B$2+Parameters!$B$4*LN($C189)), "")</f>
        <v/>
      </c>
    </row>
    <row r="190" spans="1:19" x14ac:dyDescent="0.35">
      <c r="A190" t="s">
        <v>2500</v>
      </c>
      <c r="B190">
        <v>5</v>
      </c>
      <c r="C190" s="64">
        <v>104</v>
      </c>
      <c r="D190" s="64">
        <v>25</v>
      </c>
      <c r="E190" s="64">
        <v>83</v>
      </c>
      <c r="F190" s="2" t="str">
        <f t="shared" si="17"/>
        <v>4</v>
      </c>
      <c r="G190" s="2" t="str">
        <f t="shared" si="18"/>
        <v>5</v>
      </c>
      <c r="H190" s="2" t="str">
        <f t="shared" si="19"/>
        <v>3</v>
      </c>
      <c r="I190" s="2" t="str">
        <f t="shared" si="20"/>
        <v>104 25</v>
      </c>
      <c r="J190" s="4">
        <f>1/(1+EXP(-Parameters!$B$8-Parameters!$B$9*C190))</f>
        <v>0.74985222302072962</v>
      </c>
      <c r="K190" s="18">
        <f>EXP(Parameters!$B$3+Parameters!$B$5*LN($C190))</f>
        <v>20.335111036615832</v>
      </c>
      <c r="L190" s="18">
        <f>EXP(Parameters!$B$2+Parameters!$B$4*LN($C190))</f>
        <v>25.614973208246262</v>
      </c>
      <c r="M190" s="18">
        <f t="shared" si="21"/>
        <v>22.14931366219318</v>
      </c>
      <c r="N190" s="2" t="str">
        <f t="shared" si="22"/>
        <v>mature</v>
      </c>
      <c r="O190" s="19">
        <f>_xlfn.NORM.DIST(LN($D190), LN(K190), EXP(Parameters!$B$6), 0)</f>
        <v>1.4176576230791203E-3</v>
      </c>
      <c r="P190" s="19">
        <f>_xlfn.NORM.DIST(LN($D190), LN(L190), EXP(Parameters!$B$7), 0)</f>
        <v>7.015690929471404</v>
      </c>
      <c r="Q190" s="4">
        <f t="shared" si="23"/>
        <v>5.2610860633934324</v>
      </c>
      <c r="R190" s="4">
        <f t="shared" si="24"/>
        <v>1.6603374813667078</v>
      </c>
      <c r="S190" s="2" t="str">
        <f>IF(C190&gt;=Parameters!$B$10,D190-EXP(Parameters!$B$2+Parameters!$B$4*LN($C190)), "")</f>
        <v/>
      </c>
    </row>
    <row r="191" spans="1:19" x14ac:dyDescent="0.35">
      <c r="A191" t="s">
        <v>2500</v>
      </c>
      <c r="B191">
        <v>5</v>
      </c>
      <c r="C191" s="64">
        <v>99</v>
      </c>
      <c r="D191" s="64">
        <v>23</v>
      </c>
      <c r="E191" s="64">
        <v>91</v>
      </c>
      <c r="F191" s="2" t="str">
        <f t="shared" si="17"/>
        <v>9</v>
      </c>
      <c r="G191" s="2" t="str">
        <f t="shared" si="18"/>
        <v>3</v>
      </c>
      <c r="H191" s="2" t="str">
        <f t="shared" si="19"/>
        <v>1</v>
      </c>
      <c r="I191" s="2" t="str">
        <f t="shared" si="20"/>
        <v>99 23</v>
      </c>
      <c r="J191" s="4">
        <f>1/(1+EXP(-Parameters!$B$8-Parameters!$B$9*C191))</f>
        <v>0.63734399661284968</v>
      </c>
      <c r="K191" s="18">
        <f>EXP(Parameters!$B$3+Parameters!$B$5*LN($C191))</f>
        <v>19.054135886807494</v>
      </c>
      <c r="L191" s="18">
        <f>EXP(Parameters!$B$2+Parameters!$B$4*LN($C191))</f>
        <v>23.936376676988925</v>
      </c>
      <c r="M191" s="18">
        <f t="shared" si="21"/>
        <v>20.791591843683772</v>
      </c>
      <c r="N191" s="2" t="str">
        <f t="shared" si="22"/>
        <v>mature</v>
      </c>
      <c r="O191" s="19">
        <f>_xlfn.NORM.DIST(LN($D191), LN(K191), EXP(Parameters!$B$6), 0)</f>
        <v>6.1346073285200343E-3</v>
      </c>
      <c r="P191" s="19">
        <f>_xlfn.NORM.DIST(LN($D191), LN(L191), EXP(Parameters!$B$7), 0)</f>
        <v>5.7730744979600415</v>
      </c>
      <c r="Q191" s="4">
        <f t="shared" si="23"/>
        <v>3.6816591254496842</v>
      </c>
      <c r="R191" s="4">
        <f t="shared" si="24"/>
        <v>1.3033634998858072</v>
      </c>
      <c r="S191" s="2" t="str">
        <f>IF(C191&gt;=Parameters!$B$10,D191-EXP(Parameters!$B$2+Parameters!$B$4*LN($C191)), "")</f>
        <v/>
      </c>
    </row>
    <row r="192" spans="1:19" x14ac:dyDescent="0.35">
      <c r="A192" t="s">
        <v>2500</v>
      </c>
      <c r="B192">
        <v>5</v>
      </c>
      <c r="C192" s="64">
        <v>112</v>
      </c>
      <c r="D192" s="64">
        <v>28</v>
      </c>
      <c r="E192" s="64">
        <v>92</v>
      </c>
      <c r="F192" s="2" t="str">
        <f t="shared" si="17"/>
        <v>2</v>
      </c>
      <c r="G192" s="2" t="str">
        <f t="shared" si="18"/>
        <v>8</v>
      </c>
      <c r="H192" s="2" t="str">
        <f t="shared" si="19"/>
        <v>2</v>
      </c>
      <c r="I192" s="2" t="str">
        <f t="shared" si="20"/>
        <v>112 28</v>
      </c>
      <c r="J192" s="4">
        <f>1/(1+EXP(-Parameters!$B$8-Parameters!$B$9*C192))</f>
        <v>0.87568366424949196</v>
      </c>
      <c r="K192" s="18">
        <f>EXP(Parameters!$B$3+Parameters!$B$5*LN($C192))</f>
        <v>22.425802171071368</v>
      </c>
      <c r="L192" s="18">
        <f>EXP(Parameters!$B$2+Parameters!$B$4*LN($C192))</f>
        <v>28.363999471035015</v>
      </c>
      <c r="M192" s="18">
        <f t="shared" si="21"/>
        <v>24.360229057188494</v>
      </c>
      <c r="N192" s="2" t="str">
        <f t="shared" si="22"/>
        <v>mature</v>
      </c>
      <c r="O192" s="19">
        <f>_xlfn.NORM.DIST(LN($D192), LN(K192), EXP(Parameters!$B$6), 0)</f>
        <v>3.7018584918474551E-4</v>
      </c>
      <c r="P192" s="19">
        <f>_xlfn.NORM.DIST(LN($D192), LN(L192), EXP(Parameters!$B$7), 0)</f>
        <v>7.6186367364663719</v>
      </c>
      <c r="Q192" s="4">
        <f t="shared" si="23"/>
        <v>6.6715617541229806</v>
      </c>
      <c r="R192" s="4">
        <f t="shared" si="24"/>
        <v>1.8978539785650497</v>
      </c>
      <c r="S192" s="2">
        <f>IF(C192&gt;=Parameters!$B$10,D192-EXP(Parameters!$B$2+Parameters!$B$4*LN($C192)), "")</f>
        <v>-0.36399947103501518</v>
      </c>
    </row>
    <row r="193" spans="1:19" x14ac:dyDescent="0.35">
      <c r="A193" t="s">
        <v>2500</v>
      </c>
      <c r="B193">
        <v>5</v>
      </c>
      <c r="C193" s="64">
        <v>100</v>
      </c>
      <c r="D193" s="64">
        <v>24</v>
      </c>
      <c r="E193" s="64">
        <v>85</v>
      </c>
      <c r="F193" s="2" t="str">
        <f t="shared" si="17"/>
        <v>0</v>
      </c>
      <c r="G193" s="2" t="str">
        <f t="shared" si="18"/>
        <v>4</v>
      </c>
      <c r="H193" s="2" t="str">
        <f t="shared" si="19"/>
        <v>5</v>
      </c>
      <c r="I193" s="2" t="str">
        <f t="shared" si="20"/>
        <v>100 24</v>
      </c>
      <c r="J193" s="4">
        <f>1/(1+EXP(-Parameters!$B$8-Parameters!$B$9*C193))</f>
        <v>0.66164839876400194</v>
      </c>
      <c r="K193" s="18">
        <f>EXP(Parameters!$B$3+Parameters!$B$5*LN($C193))</f>
        <v>19.308707150494147</v>
      </c>
      <c r="L193" s="18">
        <f>EXP(Parameters!$B$2+Parameters!$B$4*LN($C193))</f>
        <v>24.269603389150522</v>
      </c>
      <c r="M193" s="18">
        <f t="shared" si="21"/>
        <v>21.061611781570956</v>
      </c>
      <c r="N193" s="2" t="str">
        <f t="shared" si="22"/>
        <v>mature</v>
      </c>
      <c r="O193" s="19">
        <f>_xlfn.NORM.DIST(LN($D193), LN(K193), EXP(Parameters!$B$6), 0)</f>
        <v>5.5237806215590604E-4</v>
      </c>
      <c r="P193" s="19">
        <f>_xlfn.NORM.DIST(LN($D193), LN(L193), EXP(Parameters!$B$7), 0)</f>
        <v>7.6812149942086103</v>
      </c>
      <c r="Q193" s="4">
        <f t="shared" si="23"/>
        <v>5.0824504994819879</v>
      </c>
      <c r="R193" s="4">
        <f t="shared" si="24"/>
        <v>1.6257935270694908</v>
      </c>
      <c r="S193" s="2" t="str">
        <f>IF(C193&gt;=Parameters!$B$10,D193-EXP(Parameters!$B$2+Parameters!$B$4*LN($C193)), "")</f>
        <v/>
      </c>
    </row>
    <row r="194" spans="1:19" x14ac:dyDescent="0.35">
      <c r="A194" t="s">
        <v>2500</v>
      </c>
      <c r="B194">
        <v>5</v>
      </c>
      <c r="C194" s="64">
        <v>110</v>
      </c>
      <c r="D194" s="64">
        <v>30</v>
      </c>
      <c r="E194" s="64">
        <v>93</v>
      </c>
      <c r="F194" s="2" t="str">
        <f t="shared" ref="F194:F257" si="25">RIGHT(C194,1)</f>
        <v>0</v>
      </c>
      <c r="G194" s="2" t="str">
        <f t="shared" ref="G194:G257" si="26">RIGHT(D194,1)</f>
        <v>0</v>
      </c>
      <c r="H194" s="2" t="str">
        <f t="shared" ref="H194:H257" si="27">RIGHT(E194,1)</f>
        <v>3</v>
      </c>
      <c r="I194" s="2" t="str">
        <f t="shared" ref="I194:I257" si="28">C194&amp; " " &amp;D194</f>
        <v>110 30</v>
      </c>
      <c r="J194" s="4">
        <f>1/(1+EXP(-Parameters!$B$8-Parameters!$B$9*C194))</f>
        <v>0.85050758826483663</v>
      </c>
      <c r="K194" s="18">
        <f>EXP(Parameters!$B$3+Parameters!$B$5*LN($C194))</f>
        <v>21.898493978978827</v>
      </c>
      <c r="L194" s="18">
        <f>EXP(Parameters!$B$2+Parameters!$B$4*LN($C194))</f>
        <v>27.669598567790544</v>
      </c>
      <c r="M194" s="18">
        <f t="shared" ref="M194:M257" si="29" xml:space="preserve"> EXP((-1 - (-0.4481224) *LN(C194)) /  0.3490391)</f>
        <v>23.803160025837798</v>
      </c>
      <c r="N194" s="2" t="str">
        <f t="shared" ref="N194:N257" si="30">IF(D194&gt;=M194, "mature", "immature")</f>
        <v>mature</v>
      </c>
      <c r="O194" s="19">
        <f>_xlfn.NORM.DIST(LN($D194), LN(K194), EXP(Parameters!$B$6), 0)</f>
        <v>1.5342324046372562E-8</v>
      </c>
      <c r="P194" s="19">
        <f>_xlfn.NORM.DIST(LN($D194), LN(L194), EXP(Parameters!$B$7), 0)</f>
        <v>2.2049958729246906</v>
      </c>
      <c r="Q194" s="4">
        <f t="shared" ref="Q194:Q257" si="31">(1-J194)*O194+J194*P194</f>
        <v>1.8753657243086579</v>
      </c>
      <c r="R194" s="4">
        <f t="shared" ref="R194:R257" si="32">LN(Q194)</f>
        <v>0.62880369336663544</v>
      </c>
      <c r="S194" s="2">
        <f>IF(C194&gt;=Parameters!$B$10,D194-EXP(Parameters!$B$2+Parameters!$B$4*LN($C194)), "")</f>
        <v>2.3304014322094559</v>
      </c>
    </row>
    <row r="195" spans="1:19" x14ac:dyDescent="0.35">
      <c r="A195" t="s">
        <v>2500</v>
      </c>
      <c r="B195">
        <v>5</v>
      </c>
      <c r="C195" s="64">
        <v>117</v>
      </c>
      <c r="D195" s="64">
        <v>30</v>
      </c>
      <c r="E195" s="64">
        <v>89</v>
      </c>
      <c r="F195" s="2" t="str">
        <f t="shared" si="25"/>
        <v>7</v>
      </c>
      <c r="G195" s="2" t="str">
        <f t="shared" si="26"/>
        <v>0</v>
      </c>
      <c r="H195" s="2" t="str">
        <f t="shared" si="27"/>
        <v>9</v>
      </c>
      <c r="I195" s="2" t="str">
        <f t="shared" si="28"/>
        <v>117 30</v>
      </c>
      <c r="J195" s="4">
        <f>1/(1+EXP(-Parameters!$B$8-Parameters!$B$9*C195))</f>
        <v>0.92316480721423155</v>
      </c>
      <c r="K195" s="18">
        <f>EXP(Parameters!$B$3+Parameters!$B$5*LN($C195))</f>
        <v>23.75723753928861</v>
      </c>
      <c r="L195" s="18">
        <f>EXP(Parameters!$B$2+Parameters!$B$4*LN($C195))</f>
        <v>30.120335986355592</v>
      </c>
      <c r="M195" s="18">
        <f t="shared" si="29"/>
        <v>25.765210355068117</v>
      </c>
      <c r="N195" s="2" t="str">
        <f t="shared" si="30"/>
        <v>mature</v>
      </c>
      <c r="O195" s="19">
        <f>_xlfn.NORM.DIST(LN($D195), LN(K195), EXP(Parameters!$B$6), 0)</f>
        <v>1.3031365591888102E-4</v>
      </c>
      <c r="P195" s="19">
        <f>_xlfn.NORM.DIST(LN($D195), LN(L195), EXP(Parameters!$B$7), 0)</f>
        <v>7.8455055489907126</v>
      </c>
      <c r="Q195" s="4">
        <f t="shared" si="31"/>
        <v>7.2427046303070703</v>
      </c>
      <c r="R195" s="4">
        <f t="shared" si="32"/>
        <v>1.9799947043605473</v>
      </c>
      <c r="S195" s="2">
        <f>IF(C195&gt;=Parameters!$B$10,D195-EXP(Parameters!$B$2+Parameters!$B$4*LN($C195)), "")</f>
        <v>-0.12033598635559173</v>
      </c>
    </row>
    <row r="196" spans="1:19" x14ac:dyDescent="0.35">
      <c r="A196" t="s">
        <v>2500</v>
      </c>
      <c r="B196">
        <v>5</v>
      </c>
      <c r="C196" s="64">
        <v>90</v>
      </c>
      <c r="D196" s="64">
        <v>21</v>
      </c>
      <c r="E196" s="64">
        <v>90</v>
      </c>
      <c r="F196" s="2" t="str">
        <f t="shared" si="25"/>
        <v>0</v>
      </c>
      <c r="G196" s="2" t="str">
        <f t="shared" si="26"/>
        <v>1</v>
      </c>
      <c r="H196" s="2" t="str">
        <f t="shared" si="27"/>
        <v>0</v>
      </c>
      <c r="I196" s="2" t="str">
        <f t="shared" si="28"/>
        <v>90 21</v>
      </c>
      <c r="J196" s="4">
        <f>1/(1+EXP(-Parameters!$B$8-Parameters!$B$9*C196))</f>
        <v>0.40196354817400864</v>
      </c>
      <c r="K196" s="18">
        <f>EXP(Parameters!$B$3+Parameters!$B$5*LN($C196))</f>
        <v>16.800732059348853</v>
      </c>
      <c r="L196" s="18">
        <f>EXP(Parameters!$B$2+Parameters!$B$4*LN($C196))</f>
        <v>20.995113720228492</v>
      </c>
      <c r="M196" s="18">
        <f t="shared" si="29"/>
        <v>18.39690340514494</v>
      </c>
      <c r="N196" s="2" t="str">
        <f t="shared" si="30"/>
        <v>mature</v>
      </c>
      <c r="O196" s="19">
        <f>_xlfn.NORM.DIST(LN($D196), LN(K196), EXP(Parameters!$B$6), 0)</f>
        <v>3.3499549638652112E-4</v>
      </c>
      <c r="P196" s="19">
        <f>_xlfn.NORM.DIST(LN($D196), LN(L196), EXP(Parameters!$B$7), 0)</f>
        <v>7.8699249780773393</v>
      </c>
      <c r="Q196" s="4">
        <f t="shared" si="31"/>
        <v>3.1636233075692615</v>
      </c>
      <c r="R196" s="4">
        <f t="shared" si="32"/>
        <v>1.1517179870557801</v>
      </c>
      <c r="S196" s="2" t="str">
        <f>IF(C196&gt;=Parameters!$B$10,D196-EXP(Parameters!$B$2+Parameters!$B$4*LN($C196)), "")</f>
        <v/>
      </c>
    </row>
    <row r="197" spans="1:19" x14ac:dyDescent="0.35">
      <c r="A197" t="s">
        <v>2500</v>
      </c>
      <c r="B197">
        <v>5</v>
      </c>
      <c r="C197" s="64">
        <v>99</v>
      </c>
      <c r="D197" s="64">
        <v>22</v>
      </c>
      <c r="E197" s="64">
        <v>89</v>
      </c>
      <c r="F197" s="2" t="str">
        <f t="shared" si="25"/>
        <v>9</v>
      </c>
      <c r="G197" s="2" t="str">
        <f t="shared" si="26"/>
        <v>2</v>
      </c>
      <c r="H197" s="2" t="str">
        <f t="shared" si="27"/>
        <v>9</v>
      </c>
      <c r="I197" s="2" t="str">
        <f t="shared" si="28"/>
        <v>99 22</v>
      </c>
      <c r="J197" s="4">
        <f>1/(1+EXP(-Parameters!$B$8-Parameters!$B$9*C197))</f>
        <v>0.63734399661284968</v>
      </c>
      <c r="K197" s="18">
        <f>EXP(Parameters!$B$3+Parameters!$B$5*LN($C197))</f>
        <v>19.054135886807494</v>
      </c>
      <c r="L197" s="18">
        <f>EXP(Parameters!$B$2+Parameters!$B$4*LN($C197))</f>
        <v>23.936376676988925</v>
      </c>
      <c r="M197" s="18">
        <f t="shared" si="29"/>
        <v>20.791591843683772</v>
      </c>
      <c r="N197" s="2" t="str">
        <f t="shared" si="30"/>
        <v>mature</v>
      </c>
      <c r="O197" s="19">
        <f>_xlfn.NORM.DIST(LN($D197), LN(K197), EXP(Parameters!$B$6), 0)</f>
        <v>0.12197165821116318</v>
      </c>
      <c r="P197" s="19">
        <f>_xlfn.NORM.DIST(LN($D197), LN(L197), EXP(Parameters!$B$7), 0)</f>
        <v>1.9707319407258153</v>
      </c>
      <c r="Q197" s="4">
        <f t="shared" si="31"/>
        <v>1.3002679254481526</v>
      </c>
      <c r="R197" s="4">
        <f t="shared" si="32"/>
        <v>0.26257033973110422</v>
      </c>
      <c r="S197" s="2" t="str">
        <f>IF(C197&gt;=Parameters!$B$10,D197-EXP(Parameters!$B$2+Parameters!$B$4*LN($C197)), "")</f>
        <v/>
      </c>
    </row>
    <row r="198" spans="1:19" x14ac:dyDescent="0.35">
      <c r="A198" t="s">
        <v>2500</v>
      </c>
      <c r="B198">
        <v>5</v>
      </c>
      <c r="C198" s="64">
        <v>117</v>
      </c>
      <c r="D198" s="64">
        <v>30</v>
      </c>
      <c r="E198" s="64">
        <v>92</v>
      </c>
      <c r="F198" s="2" t="str">
        <f t="shared" si="25"/>
        <v>7</v>
      </c>
      <c r="G198" s="2" t="str">
        <f t="shared" si="26"/>
        <v>0</v>
      </c>
      <c r="H198" s="2" t="str">
        <f t="shared" si="27"/>
        <v>2</v>
      </c>
      <c r="I198" s="2" t="str">
        <f t="shared" si="28"/>
        <v>117 30</v>
      </c>
      <c r="J198" s="4">
        <f>1/(1+EXP(-Parameters!$B$8-Parameters!$B$9*C198))</f>
        <v>0.92316480721423155</v>
      </c>
      <c r="K198" s="18">
        <f>EXP(Parameters!$B$3+Parameters!$B$5*LN($C198))</f>
        <v>23.75723753928861</v>
      </c>
      <c r="L198" s="18">
        <f>EXP(Parameters!$B$2+Parameters!$B$4*LN($C198))</f>
        <v>30.120335986355592</v>
      </c>
      <c r="M198" s="18">
        <f t="shared" si="29"/>
        <v>25.765210355068117</v>
      </c>
      <c r="N198" s="2" t="str">
        <f t="shared" si="30"/>
        <v>mature</v>
      </c>
      <c r="O198" s="19">
        <f>_xlfn.NORM.DIST(LN($D198), LN(K198), EXP(Parameters!$B$6), 0)</f>
        <v>1.3031365591888102E-4</v>
      </c>
      <c r="P198" s="19">
        <f>_xlfn.NORM.DIST(LN($D198), LN(L198), EXP(Parameters!$B$7), 0)</f>
        <v>7.8455055489907126</v>
      </c>
      <c r="Q198" s="4">
        <f t="shared" si="31"/>
        <v>7.2427046303070703</v>
      </c>
      <c r="R198" s="4">
        <f t="shared" si="32"/>
        <v>1.9799947043605473</v>
      </c>
      <c r="S198" s="2">
        <f>IF(C198&gt;=Parameters!$B$10,D198-EXP(Parameters!$B$2+Parameters!$B$4*LN($C198)), "")</f>
        <v>-0.12033598635559173</v>
      </c>
    </row>
    <row r="199" spans="1:19" x14ac:dyDescent="0.35">
      <c r="A199" t="s">
        <v>2500</v>
      </c>
      <c r="B199">
        <v>5</v>
      </c>
      <c r="C199" s="64">
        <v>102</v>
      </c>
      <c r="D199" s="64">
        <v>24</v>
      </c>
      <c r="E199" s="64">
        <v>88</v>
      </c>
      <c r="F199" s="2" t="str">
        <f t="shared" si="25"/>
        <v>2</v>
      </c>
      <c r="G199" s="2" t="str">
        <f t="shared" si="26"/>
        <v>4</v>
      </c>
      <c r="H199" s="2" t="str">
        <f t="shared" si="27"/>
        <v>8</v>
      </c>
      <c r="I199" s="2" t="str">
        <f t="shared" si="28"/>
        <v>102 24</v>
      </c>
      <c r="J199" s="4">
        <f>1/(1+EXP(-Parameters!$B$8-Parameters!$B$9*C199))</f>
        <v>0.70769935811813878</v>
      </c>
      <c r="K199" s="18">
        <f>EXP(Parameters!$B$3+Parameters!$B$5*LN($C199))</f>
        <v>19.820296206539236</v>
      </c>
      <c r="L199" s="18">
        <f>EXP(Parameters!$B$2+Parameters!$B$4*LN($C199))</f>
        <v>24.939811053735465</v>
      </c>
      <c r="M199" s="18">
        <f t="shared" si="29"/>
        <v>21.603949060070374</v>
      </c>
      <c r="N199" s="2" t="str">
        <f t="shared" si="30"/>
        <v>mature</v>
      </c>
      <c r="O199" s="19">
        <f>_xlfn.NORM.DIST(LN($D199), LN(K199), EXP(Parameters!$B$6), 0)</f>
        <v>4.8195378123702254E-3</v>
      </c>
      <c r="P199" s="19">
        <f>_xlfn.NORM.DIST(LN($D199), LN(L199), EXP(Parameters!$B$7), 0)</f>
        <v>5.9059804204273281</v>
      </c>
      <c r="Q199" s="4">
        <f t="shared" si="31"/>
        <v>4.1810673065908457</v>
      </c>
      <c r="R199" s="4">
        <f t="shared" si="32"/>
        <v>1.4305665504488345</v>
      </c>
      <c r="S199" s="2" t="str">
        <f>IF(C199&gt;=Parameters!$B$10,D199-EXP(Parameters!$B$2+Parameters!$B$4*LN($C199)), "")</f>
        <v/>
      </c>
    </row>
    <row r="200" spans="1:19" x14ac:dyDescent="0.35">
      <c r="A200" t="s">
        <v>2500</v>
      </c>
      <c r="B200">
        <v>5</v>
      </c>
      <c r="C200" s="64">
        <v>102</v>
      </c>
      <c r="D200" s="64">
        <v>24</v>
      </c>
      <c r="E200" s="64">
        <v>82</v>
      </c>
      <c r="F200" s="2" t="str">
        <f t="shared" si="25"/>
        <v>2</v>
      </c>
      <c r="G200" s="2" t="str">
        <f t="shared" si="26"/>
        <v>4</v>
      </c>
      <c r="H200" s="2" t="str">
        <f t="shared" si="27"/>
        <v>2</v>
      </c>
      <c r="I200" s="2" t="str">
        <f t="shared" si="28"/>
        <v>102 24</v>
      </c>
      <c r="J200" s="4">
        <f>1/(1+EXP(-Parameters!$B$8-Parameters!$B$9*C200))</f>
        <v>0.70769935811813878</v>
      </c>
      <c r="K200" s="18">
        <f>EXP(Parameters!$B$3+Parameters!$B$5*LN($C200))</f>
        <v>19.820296206539236</v>
      </c>
      <c r="L200" s="18">
        <f>EXP(Parameters!$B$2+Parameters!$B$4*LN($C200))</f>
        <v>24.939811053735465</v>
      </c>
      <c r="M200" s="18">
        <f t="shared" si="29"/>
        <v>21.603949060070374</v>
      </c>
      <c r="N200" s="2" t="str">
        <f t="shared" si="30"/>
        <v>mature</v>
      </c>
      <c r="O200" s="19">
        <f>_xlfn.NORM.DIST(LN($D200), LN(K200), EXP(Parameters!$B$6), 0)</f>
        <v>4.8195378123702254E-3</v>
      </c>
      <c r="P200" s="19">
        <f>_xlfn.NORM.DIST(LN($D200), LN(L200), EXP(Parameters!$B$7), 0)</f>
        <v>5.9059804204273281</v>
      </c>
      <c r="Q200" s="4">
        <f t="shared" si="31"/>
        <v>4.1810673065908457</v>
      </c>
      <c r="R200" s="4">
        <f t="shared" si="32"/>
        <v>1.4305665504488345</v>
      </c>
      <c r="S200" s="2" t="str">
        <f>IF(C200&gt;=Parameters!$B$10,D200-EXP(Parameters!$B$2+Parameters!$B$4*LN($C200)), "")</f>
        <v/>
      </c>
    </row>
    <row r="201" spans="1:19" x14ac:dyDescent="0.35">
      <c r="A201" t="s">
        <v>2500</v>
      </c>
      <c r="B201">
        <v>5</v>
      </c>
      <c r="C201" s="64">
        <v>101</v>
      </c>
      <c r="D201" s="64">
        <v>24</v>
      </c>
      <c r="E201" s="64">
        <v>84</v>
      </c>
      <c r="F201" s="2" t="str">
        <f t="shared" si="25"/>
        <v>1</v>
      </c>
      <c r="G201" s="2" t="str">
        <f t="shared" si="26"/>
        <v>4</v>
      </c>
      <c r="H201" s="2" t="str">
        <f t="shared" si="27"/>
        <v>4</v>
      </c>
      <c r="I201" s="2" t="str">
        <f t="shared" si="28"/>
        <v>101 24</v>
      </c>
      <c r="J201" s="4">
        <f>1/(1+EXP(-Parameters!$B$8-Parameters!$B$9*C201))</f>
        <v>0.68512867413061007</v>
      </c>
      <c r="K201" s="18">
        <f>EXP(Parameters!$B$3+Parameters!$B$5*LN($C201))</f>
        <v>19.564095759536546</v>
      </c>
      <c r="L201" s="18">
        <f>EXP(Parameters!$B$2+Parameters!$B$4*LN($C201))</f>
        <v>24.604084103744224</v>
      </c>
      <c r="M201" s="18">
        <f t="shared" si="29"/>
        <v>21.33239933720473</v>
      </c>
      <c r="N201" s="2" t="str">
        <f t="shared" si="30"/>
        <v>mature</v>
      </c>
      <c r="O201" s="19">
        <f>_xlfn.NORM.DIST(LN($D201), LN(K201), EXP(Parameters!$B$6), 0)</f>
        <v>1.6982141490288153E-3</v>
      </c>
      <c r="P201" s="19">
        <f>_xlfn.NORM.DIST(LN($D201), LN(L201), EXP(Parameters!$B$7), 0)</f>
        <v>6.9783856910792803</v>
      </c>
      <c r="Q201" s="4">
        <f t="shared" si="31"/>
        <v>4.7816268550418837</v>
      </c>
      <c r="R201" s="4">
        <f t="shared" si="32"/>
        <v>1.564780834841792</v>
      </c>
      <c r="S201" s="2" t="str">
        <f>IF(C201&gt;=Parameters!$B$10,D201-EXP(Parameters!$B$2+Parameters!$B$4*LN($C201)), "")</f>
        <v/>
      </c>
    </row>
    <row r="202" spans="1:19" x14ac:dyDescent="0.35">
      <c r="A202" t="s">
        <v>2500</v>
      </c>
      <c r="B202">
        <v>6</v>
      </c>
      <c r="C202" s="64">
        <v>102</v>
      </c>
      <c r="D202" s="64">
        <v>24</v>
      </c>
      <c r="E202" s="64">
        <v>85</v>
      </c>
      <c r="F202" s="2" t="str">
        <f t="shared" si="25"/>
        <v>2</v>
      </c>
      <c r="G202" s="2" t="str">
        <f t="shared" si="26"/>
        <v>4</v>
      </c>
      <c r="H202" s="2" t="str">
        <f t="shared" si="27"/>
        <v>5</v>
      </c>
      <c r="I202" s="2" t="str">
        <f t="shared" si="28"/>
        <v>102 24</v>
      </c>
      <c r="J202" s="4">
        <f>1/(1+EXP(-Parameters!$B$8-Parameters!$B$9*C202))</f>
        <v>0.70769935811813878</v>
      </c>
      <c r="K202" s="18">
        <f>EXP(Parameters!$B$3+Parameters!$B$5*LN($C202))</f>
        <v>19.820296206539236</v>
      </c>
      <c r="L202" s="18">
        <f>EXP(Parameters!$B$2+Parameters!$B$4*LN($C202))</f>
        <v>24.939811053735465</v>
      </c>
      <c r="M202" s="18">
        <f t="shared" si="29"/>
        <v>21.603949060070374</v>
      </c>
      <c r="N202" s="2" t="str">
        <f t="shared" si="30"/>
        <v>mature</v>
      </c>
      <c r="O202" s="19">
        <f>_xlfn.NORM.DIST(LN($D202), LN(K202), EXP(Parameters!$B$6), 0)</f>
        <v>4.8195378123702254E-3</v>
      </c>
      <c r="P202" s="19">
        <f>_xlfn.NORM.DIST(LN($D202), LN(L202), EXP(Parameters!$B$7), 0)</f>
        <v>5.9059804204273281</v>
      </c>
      <c r="Q202" s="4">
        <f t="shared" si="31"/>
        <v>4.1810673065908457</v>
      </c>
      <c r="R202" s="4">
        <f t="shared" si="32"/>
        <v>1.4305665504488345</v>
      </c>
      <c r="S202" s="2" t="str">
        <f>IF(C202&gt;=Parameters!$B$10,D202-EXP(Parameters!$B$2+Parameters!$B$4*LN($C202)), "")</f>
        <v/>
      </c>
    </row>
    <row r="203" spans="1:19" x14ac:dyDescent="0.35">
      <c r="A203" t="s">
        <v>2500</v>
      </c>
      <c r="B203">
        <v>6</v>
      </c>
      <c r="C203" s="64">
        <v>104</v>
      </c>
      <c r="D203" s="64">
        <v>27</v>
      </c>
      <c r="E203" s="64">
        <v>87</v>
      </c>
      <c r="F203" s="2" t="str">
        <f t="shared" si="25"/>
        <v>4</v>
      </c>
      <c r="G203" s="2" t="str">
        <f t="shared" si="26"/>
        <v>7</v>
      </c>
      <c r="H203" s="2" t="str">
        <f t="shared" si="27"/>
        <v>7</v>
      </c>
      <c r="I203" s="2" t="str">
        <f t="shared" si="28"/>
        <v>104 27</v>
      </c>
      <c r="J203" s="4">
        <f>1/(1+EXP(-Parameters!$B$8-Parameters!$B$9*C203))</f>
        <v>0.74985222302072962</v>
      </c>
      <c r="K203" s="18">
        <f>EXP(Parameters!$B$3+Parameters!$B$5*LN($C203))</f>
        <v>20.335111036615832</v>
      </c>
      <c r="L203" s="18">
        <f>EXP(Parameters!$B$2+Parameters!$B$4*LN($C203))</f>
        <v>25.614973208246262</v>
      </c>
      <c r="M203" s="18">
        <f t="shared" si="29"/>
        <v>22.14931366219318</v>
      </c>
      <c r="N203" s="2" t="str">
        <f t="shared" si="30"/>
        <v>mature</v>
      </c>
      <c r="O203" s="19">
        <f>_xlfn.NORM.DIST(LN($D203), LN(K203), EXP(Parameters!$B$6), 0)</f>
        <v>6.8105787264166737E-7</v>
      </c>
      <c r="P203" s="19">
        <f>_xlfn.NORM.DIST(LN($D203), LN(L203), EXP(Parameters!$B$7), 0)</f>
        <v>4.5881446587506156</v>
      </c>
      <c r="Q203" s="4">
        <f t="shared" si="31"/>
        <v>3.4404306422699489</v>
      </c>
      <c r="R203" s="4">
        <f t="shared" si="32"/>
        <v>1.2355966502564857</v>
      </c>
      <c r="S203" s="2" t="str">
        <f>IF(C203&gt;=Parameters!$B$10,D203-EXP(Parameters!$B$2+Parameters!$B$4*LN($C203)), "")</f>
        <v/>
      </c>
    </row>
    <row r="204" spans="1:19" x14ac:dyDescent="0.35">
      <c r="A204" t="s">
        <v>2500</v>
      </c>
      <c r="B204">
        <v>6</v>
      </c>
      <c r="C204" s="64">
        <v>102</v>
      </c>
      <c r="D204" s="64">
        <v>25</v>
      </c>
      <c r="E204" s="64">
        <v>84</v>
      </c>
      <c r="F204" s="2" t="str">
        <f t="shared" si="25"/>
        <v>2</v>
      </c>
      <c r="G204" s="2" t="str">
        <f t="shared" si="26"/>
        <v>5</v>
      </c>
      <c r="H204" s="2" t="str">
        <f t="shared" si="27"/>
        <v>4</v>
      </c>
      <c r="I204" s="2" t="str">
        <f t="shared" si="28"/>
        <v>102 25</v>
      </c>
      <c r="J204" s="4">
        <f>1/(1+EXP(-Parameters!$B$8-Parameters!$B$9*C204))</f>
        <v>0.70769935811813878</v>
      </c>
      <c r="K204" s="18">
        <f>EXP(Parameters!$B$3+Parameters!$B$5*LN($C204))</f>
        <v>19.820296206539236</v>
      </c>
      <c r="L204" s="18">
        <f>EXP(Parameters!$B$2+Parameters!$B$4*LN($C204))</f>
        <v>24.939811053735465</v>
      </c>
      <c r="M204" s="18">
        <f t="shared" si="29"/>
        <v>21.603949060070374</v>
      </c>
      <c r="N204" s="2" t="str">
        <f t="shared" si="30"/>
        <v>mature</v>
      </c>
      <c r="O204" s="19">
        <f>_xlfn.NORM.DIST(LN($D204), LN(K204), EXP(Parameters!$B$6), 0)</f>
        <v>1.4511626487989231E-4</v>
      </c>
      <c r="P204" s="19">
        <f>_xlfn.NORM.DIST(LN($D204), LN(L204), EXP(Parameters!$B$7), 0)</f>
        <v>7.8611152788826519</v>
      </c>
      <c r="Q204" s="4">
        <f t="shared" si="31"/>
        <v>5.5633486545353188</v>
      </c>
      <c r="R204" s="4">
        <f t="shared" si="32"/>
        <v>1.7162002029626542</v>
      </c>
      <c r="S204" s="2" t="str">
        <f>IF(C204&gt;=Parameters!$B$10,D204-EXP(Parameters!$B$2+Parameters!$B$4*LN($C204)), "")</f>
        <v/>
      </c>
    </row>
    <row r="205" spans="1:19" x14ac:dyDescent="0.35">
      <c r="A205" t="s">
        <v>2500</v>
      </c>
      <c r="B205">
        <v>6</v>
      </c>
      <c r="C205" s="64">
        <v>109</v>
      </c>
      <c r="D205" s="64">
        <v>27</v>
      </c>
      <c r="E205" s="64">
        <v>93</v>
      </c>
      <c r="F205" s="2" t="str">
        <f t="shared" si="25"/>
        <v>9</v>
      </c>
      <c r="G205" s="2" t="str">
        <f t="shared" si="26"/>
        <v>7</v>
      </c>
      <c r="H205" s="2" t="str">
        <f t="shared" si="27"/>
        <v>3</v>
      </c>
      <c r="I205" s="2" t="str">
        <f t="shared" si="28"/>
        <v>109 27</v>
      </c>
      <c r="J205" s="4">
        <f>1/(1+EXP(-Parameters!$B$8-Parameters!$B$9*C205))</f>
        <v>0.83641522323347828</v>
      </c>
      <c r="K205" s="18">
        <f>EXP(Parameters!$B$3+Parameters!$B$5*LN($C205))</f>
        <v>21.635986671827396</v>
      </c>
      <c r="L205" s="18">
        <f>EXP(Parameters!$B$2+Parameters!$B$4*LN($C205))</f>
        <v>27.324167114074939</v>
      </c>
      <c r="M205" s="18">
        <f t="shared" si="29"/>
        <v>23.525698651551952</v>
      </c>
      <c r="N205" s="2" t="str">
        <f t="shared" si="30"/>
        <v>mature</v>
      </c>
      <c r="O205" s="19">
        <f>_xlfn.NORM.DIST(LN($D205), LN(K205), EXP(Parameters!$B$6), 0)</f>
        <v>3.8766406445090985E-4</v>
      </c>
      <c r="P205" s="19">
        <f>_xlfn.NORM.DIST(LN($D205), LN(L205), EXP(Parameters!$B$7), 0)</f>
        <v>7.6548818570359645</v>
      </c>
      <c r="Q205" s="4">
        <f t="shared" si="31"/>
        <v>6.4027231332180827</v>
      </c>
      <c r="R205" s="4">
        <f t="shared" si="32"/>
        <v>1.8567233894359354</v>
      </c>
      <c r="S205" s="2" t="str">
        <f>IF(C205&gt;=Parameters!$B$10,D205-EXP(Parameters!$B$2+Parameters!$B$4*LN($C205)), "")</f>
        <v/>
      </c>
    </row>
    <row r="206" spans="1:19" x14ac:dyDescent="0.35">
      <c r="A206" t="s">
        <v>2500</v>
      </c>
      <c r="B206">
        <v>6</v>
      </c>
      <c r="C206" s="64">
        <v>109</v>
      </c>
      <c r="D206" s="64">
        <v>26</v>
      </c>
      <c r="E206" s="64">
        <v>81</v>
      </c>
      <c r="F206" s="2" t="str">
        <f t="shared" si="25"/>
        <v>9</v>
      </c>
      <c r="G206" s="2" t="str">
        <f t="shared" si="26"/>
        <v>6</v>
      </c>
      <c r="H206" s="2" t="str">
        <f t="shared" si="27"/>
        <v>1</v>
      </c>
      <c r="I206" s="2" t="str">
        <f t="shared" si="28"/>
        <v>109 26</v>
      </c>
      <c r="J206" s="4">
        <f>1/(1+EXP(-Parameters!$B$8-Parameters!$B$9*C206))</f>
        <v>0.83641522323347828</v>
      </c>
      <c r="K206" s="18">
        <f>EXP(Parameters!$B$3+Parameters!$B$5*LN($C206))</f>
        <v>21.635986671827396</v>
      </c>
      <c r="L206" s="18">
        <f>EXP(Parameters!$B$2+Parameters!$B$4*LN($C206))</f>
        <v>27.324167114074939</v>
      </c>
      <c r="M206" s="18">
        <f t="shared" si="29"/>
        <v>23.525698651551952</v>
      </c>
      <c r="N206" s="2" t="str">
        <f t="shared" si="30"/>
        <v>mature</v>
      </c>
      <c r="O206" s="19">
        <f>_xlfn.NORM.DIST(LN($D206), LN(K206), EXP(Parameters!$B$6), 0)</f>
        <v>8.5927585213050571E-3</v>
      </c>
      <c r="P206" s="19">
        <f>_xlfn.NORM.DIST(LN($D206), LN(L206), EXP(Parameters!$B$7), 0)</f>
        <v>4.8691035989389455</v>
      </c>
      <c r="Q206" s="4">
        <f t="shared" si="31"/>
        <v>4.0739980181379671</v>
      </c>
      <c r="R206" s="4">
        <f t="shared" si="32"/>
        <v>1.4046248313386065</v>
      </c>
      <c r="S206" s="2" t="str">
        <f>IF(C206&gt;=Parameters!$B$10,D206-EXP(Parameters!$B$2+Parameters!$B$4*LN($C206)), "")</f>
        <v/>
      </c>
    </row>
    <row r="207" spans="1:19" x14ac:dyDescent="0.35">
      <c r="A207" t="s">
        <v>2500</v>
      </c>
      <c r="B207">
        <v>6</v>
      </c>
      <c r="C207" s="64">
        <v>120</v>
      </c>
      <c r="D207" s="64">
        <v>32</v>
      </c>
      <c r="E207" s="64">
        <v>94</v>
      </c>
      <c r="F207" s="2" t="str">
        <f t="shared" si="25"/>
        <v>0</v>
      </c>
      <c r="G207" s="2" t="str">
        <f t="shared" si="26"/>
        <v>2</v>
      </c>
      <c r="H207" s="2" t="str">
        <f t="shared" si="27"/>
        <v>4</v>
      </c>
      <c r="I207" s="2" t="str">
        <f t="shared" si="28"/>
        <v>120 32</v>
      </c>
      <c r="J207" s="4">
        <f>1/(1+EXP(-Parameters!$B$8-Parameters!$B$9*C207))</f>
        <v>0.94302749735763791</v>
      </c>
      <c r="K207" s="18">
        <f>EXP(Parameters!$B$3+Parameters!$B$5*LN($C207))</f>
        <v>24.564949711118476</v>
      </c>
      <c r="L207" s="18">
        <f>EXP(Parameters!$B$2+Parameters!$B$4*LN($C207))</f>
        <v>31.187830792882128</v>
      </c>
      <c r="M207" s="18">
        <f t="shared" si="29"/>
        <v>26.616465663530541</v>
      </c>
      <c r="N207" s="2" t="str">
        <f t="shared" si="30"/>
        <v>mature</v>
      </c>
      <c r="O207" s="19">
        <f>_xlfn.NORM.DIST(LN($D207), LN(K207), EXP(Parameters!$B$6), 0)</f>
        <v>5.6585116880745814E-6</v>
      </c>
      <c r="P207" s="19">
        <f>_xlfn.NORM.DIST(LN($D207), LN(L207), EXP(Parameters!$B$7), 0)</f>
        <v>6.9203135286573172</v>
      </c>
      <c r="Q207" s="4">
        <f t="shared" si="31"/>
        <v>6.5260462702394859</v>
      </c>
      <c r="R207" s="4">
        <f t="shared" si="32"/>
        <v>1.8758012882838251</v>
      </c>
      <c r="S207" s="2">
        <f>IF(C207&gt;=Parameters!$B$10,D207-EXP(Parameters!$B$2+Parameters!$B$4*LN($C207)), "")</f>
        <v>0.81216920711787211</v>
      </c>
    </row>
    <row r="208" spans="1:19" x14ac:dyDescent="0.35">
      <c r="A208" t="s">
        <v>2500</v>
      </c>
      <c r="B208">
        <v>6</v>
      </c>
      <c r="C208" s="64">
        <v>114</v>
      </c>
      <c r="D208" s="64">
        <v>31</v>
      </c>
      <c r="E208" s="64">
        <v>86</v>
      </c>
      <c r="F208" s="2" t="str">
        <f t="shared" si="25"/>
        <v>4</v>
      </c>
      <c r="G208" s="2" t="str">
        <f t="shared" si="26"/>
        <v>1</v>
      </c>
      <c r="H208" s="2" t="str">
        <f t="shared" si="27"/>
        <v>6</v>
      </c>
      <c r="I208" s="2" t="str">
        <f t="shared" si="28"/>
        <v>114 31</v>
      </c>
      <c r="J208" s="4">
        <f>1/(1+EXP(-Parameters!$B$8-Parameters!$B$9*C208))</f>
        <v>0.89713263718970226</v>
      </c>
      <c r="K208" s="18">
        <f>EXP(Parameters!$B$3+Parameters!$B$5*LN($C208))</f>
        <v>22.956137509225673</v>
      </c>
      <c r="L208" s="18">
        <f>EXP(Parameters!$B$2+Parameters!$B$4*LN($C208))</f>
        <v>29.063073797902575</v>
      </c>
      <c r="M208" s="18">
        <f t="shared" si="29"/>
        <v>24.9201292748726</v>
      </c>
      <c r="N208" s="2" t="str">
        <f t="shared" si="30"/>
        <v>mature</v>
      </c>
      <c r="O208" s="19">
        <f>_xlfn.NORM.DIST(LN($D208), LN(K208), EXP(Parameters!$B$6), 0)</f>
        <v>9.2081998613956396E-8</v>
      </c>
      <c r="P208" s="19">
        <f>_xlfn.NORM.DIST(LN($D208), LN(L208), EXP(Parameters!$B$7), 0)</f>
        <v>3.5011184206185586</v>
      </c>
      <c r="Q208" s="4">
        <f t="shared" si="31"/>
        <v>3.140967611275205</v>
      </c>
      <c r="R208" s="4">
        <f t="shared" si="32"/>
        <v>1.1445309089067845</v>
      </c>
      <c r="S208" s="2">
        <f>IF(C208&gt;=Parameters!$B$10,D208-EXP(Parameters!$B$2+Parameters!$B$4*LN($C208)), "")</f>
        <v>1.9369262020974247</v>
      </c>
    </row>
    <row r="209" spans="1:19" x14ac:dyDescent="0.35">
      <c r="A209" t="s">
        <v>2500</v>
      </c>
      <c r="B209">
        <v>6</v>
      </c>
      <c r="C209" s="64">
        <v>94</v>
      </c>
      <c r="D209" s="64">
        <v>23</v>
      </c>
      <c r="E209" s="64">
        <v>83</v>
      </c>
      <c r="F209" s="2" t="str">
        <f t="shared" si="25"/>
        <v>4</v>
      </c>
      <c r="G209" s="2" t="str">
        <f t="shared" si="26"/>
        <v>3</v>
      </c>
      <c r="H209" s="2" t="str">
        <f t="shared" si="27"/>
        <v>3</v>
      </c>
      <c r="I209" s="2" t="str">
        <f t="shared" si="28"/>
        <v>94 23</v>
      </c>
      <c r="J209" s="4">
        <f>1/(1+EXP(-Parameters!$B$8-Parameters!$B$9*C209))</f>
        <v>0.50747076897689891</v>
      </c>
      <c r="K209" s="18">
        <f>EXP(Parameters!$B$3+Parameters!$B$5*LN($C209))</f>
        <v>17.793739182644352</v>
      </c>
      <c r="L209" s="18">
        <f>EXP(Parameters!$B$2+Parameters!$B$4*LN($C209))</f>
        <v>22.28933409736111</v>
      </c>
      <c r="M209" s="18">
        <f t="shared" si="29"/>
        <v>19.453203942190783</v>
      </c>
      <c r="N209" s="2" t="str">
        <f t="shared" si="30"/>
        <v>mature</v>
      </c>
      <c r="O209" s="19">
        <f>_xlfn.NORM.DIST(LN($D209), LN(K209), EXP(Parameters!$B$6), 0)</f>
        <v>1.2848456291853873E-5</v>
      </c>
      <c r="P209" s="19">
        <f>_xlfn.NORM.DIST(LN($D209), LN(L209), EXP(Parameters!$B$7), 0)</f>
        <v>6.4972681861489985</v>
      </c>
      <c r="Q209" s="4">
        <f t="shared" si="31"/>
        <v>3.2971800109144707</v>
      </c>
      <c r="R209" s="4">
        <f t="shared" si="32"/>
        <v>1.1930675609960228</v>
      </c>
      <c r="S209" s="2" t="str">
        <f>IF(C209&gt;=Parameters!$B$10,D209-EXP(Parameters!$B$2+Parameters!$B$4*LN($C209)), "")</f>
        <v/>
      </c>
    </row>
    <row r="210" spans="1:19" x14ac:dyDescent="0.35">
      <c r="A210" t="s">
        <v>2500</v>
      </c>
      <c r="B210">
        <v>6</v>
      </c>
      <c r="C210" s="64">
        <v>114</v>
      </c>
      <c r="D210" s="64">
        <v>29</v>
      </c>
      <c r="E210" s="64">
        <v>87</v>
      </c>
      <c r="F210" s="2" t="str">
        <f t="shared" si="25"/>
        <v>4</v>
      </c>
      <c r="G210" s="2" t="str">
        <f t="shared" si="26"/>
        <v>9</v>
      </c>
      <c r="H210" s="2" t="str">
        <f t="shared" si="27"/>
        <v>7</v>
      </c>
      <c r="I210" s="2" t="str">
        <f t="shared" si="28"/>
        <v>114 29</v>
      </c>
      <c r="J210" s="4">
        <f>1/(1+EXP(-Parameters!$B$8-Parameters!$B$9*C210))</f>
        <v>0.89713263718970226</v>
      </c>
      <c r="K210" s="18">
        <f>EXP(Parameters!$B$3+Parameters!$B$5*LN($C210))</f>
        <v>22.956137509225673</v>
      </c>
      <c r="L210" s="18">
        <f>EXP(Parameters!$B$2+Parameters!$B$4*LN($C210))</f>
        <v>29.063073797902575</v>
      </c>
      <c r="M210" s="18">
        <f t="shared" si="29"/>
        <v>24.9201292748726</v>
      </c>
      <c r="N210" s="2" t="str">
        <f t="shared" si="30"/>
        <v>mature</v>
      </c>
      <c r="O210" s="19">
        <f>_xlfn.NORM.DIST(LN($D210), LN(K210), EXP(Parameters!$B$6), 0)</f>
        <v>1.2546949689876382E-4</v>
      </c>
      <c r="P210" s="19">
        <f>_xlfn.NORM.DIST(LN($D210), LN(L210), EXP(Parameters!$B$7), 0)</f>
        <v>7.8627829650364429</v>
      </c>
      <c r="Q210" s="4">
        <f t="shared" si="31"/>
        <v>7.05397212378967</v>
      </c>
      <c r="R210" s="4">
        <f t="shared" si="32"/>
        <v>1.9535908799758377</v>
      </c>
      <c r="S210" s="2">
        <f>IF(C210&gt;=Parameters!$B$10,D210-EXP(Parameters!$B$2+Parameters!$B$4*LN($C210)), "")</f>
        <v>-6.3073797902575279E-2</v>
      </c>
    </row>
    <row r="211" spans="1:19" x14ac:dyDescent="0.35">
      <c r="A211" t="s">
        <v>2500</v>
      </c>
      <c r="B211">
        <v>6</v>
      </c>
      <c r="C211" s="64">
        <v>94</v>
      </c>
      <c r="D211" s="64">
        <v>23</v>
      </c>
      <c r="E211" s="64">
        <v>89</v>
      </c>
      <c r="F211" s="2" t="str">
        <f t="shared" si="25"/>
        <v>4</v>
      </c>
      <c r="G211" s="2" t="str">
        <f t="shared" si="26"/>
        <v>3</v>
      </c>
      <c r="H211" s="2" t="str">
        <f t="shared" si="27"/>
        <v>9</v>
      </c>
      <c r="I211" s="2" t="str">
        <f t="shared" si="28"/>
        <v>94 23</v>
      </c>
      <c r="J211" s="4">
        <f>1/(1+EXP(-Parameters!$B$8-Parameters!$B$9*C211))</f>
        <v>0.50747076897689891</v>
      </c>
      <c r="K211" s="18">
        <f>EXP(Parameters!$B$3+Parameters!$B$5*LN($C211))</f>
        <v>17.793739182644352</v>
      </c>
      <c r="L211" s="18">
        <f>EXP(Parameters!$B$2+Parameters!$B$4*LN($C211))</f>
        <v>22.28933409736111</v>
      </c>
      <c r="M211" s="18">
        <f t="shared" si="29"/>
        <v>19.453203942190783</v>
      </c>
      <c r="N211" s="2" t="str">
        <f t="shared" si="30"/>
        <v>mature</v>
      </c>
      <c r="O211" s="19">
        <f>_xlfn.NORM.DIST(LN($D211), LN(K211), EXP(Parameters!$B$6), 0)</f>
        <v>1.2848456291853873E-5</v>
      </c>
      <c r="P211" s="19">
        <f>_xlfn.NORM.DIST(LN($D211), LN(L211), EXP(Parameters!$B$7), 0)</f>
        <v>6.4972681861489985</v>
      </c>
      <c r="Q211" s="4">
        <f t="shared" si="31"/>
        <v>3.2971800109144707</v>
      </c>
      <c r="R211" s="4">
        <f t="shared" si="32"/>
        <v>1.1930675609960228</v>
      </c>
      <c r="S211" s="2" t="str">
        <f>IF(C211&gt;=Parameters!$B$10,D211-EXP(Parameters!$B$2+Parameters!$B$4*LN($C211)), "")</f>
        <v/>
      </c>
    </row>
    <row r="212" spans="1:19" x14ac:dyDescent="0.35">
      <c r="A212" t="s">
        <v>2500</v>
      </c>
      <c r="B212">
        <v>6</v>
      </c>
      <c r="C212" s="64">
        <v>117</v>
      </c>
      <c r="D212" s="64">
        <v>31</v>
      </c>
      <c r="E212" s="64">
        <v>88</v>
      </c>
      <c r="F212" s="2" t="str">
        <f t="shared" si="25"/>
        <v>7</v>
      </c>
      <c r="G212" s="2" t="str">
        <f t="shared" si="26"/>
        <v>1</v>
      </c>
      <c r="H212" s="2" t="str">
        <f t="shared" si="27"/>
        <v>8</v>
      </c>
      <c r="I212" s="2" t="str">
        <f t="shared" si="28"/>
        <v>117 31</v>
      </c>
      <c r="J212" s="4">
        <f>1/(1+EXP(-Parameters!$B$8-Parameters!$B$9*C212))</f>
        <v>0.92316480721423155</v>
      </c>
      <c r="K212" s="18">
        <f>EXP(Parameters!$B$3+Parameters!$B$5*LN($C212))</f>
        <v>23.75723753928861</v>
      </c>
      <c r="L212" s="18">
        <f>EXP(Parameters!$B$2+Parameters!$B$4*LN($C212))</f>
        <v>30.120335986355592</v>
      </c>
      <c r="M212" s="18">
        <f t="shared" si="29"/>
        <v>25.765210355068117</v>
      </c>
      <c r="N212" s="2" t="str">
        <f t="shared" si="30"/>
        <v>mature</v>
      </c>
      <c r="O212" s="19">
        <f>_xlfn.NORM.DIST(LN($D212), LN(K212), EXP(Parameters!$B$6), 0)</f>
        <v>4.7212607285298622E-6</v>
      </c>
      <c r="P212" s="19">
        <f>_xlfn.NORM.DIST(LN($D212), LN(L212), EXP(Parameters!$B$7), 0)</f>
        <v>6.6980437871226322</v>
      </c>
      <c r="Q212" s="4">
        <f t="shared" si="31"/>
        <v>6.1833986642105243</v>
      </c>
      <c r="R212" s="4">
        <f t="shared" si="32"/>
        <v>1.8218680659700346</v>
      </c>
      <c r="S212" s="2">
        <f>IF(C212&gt;=Parameters!$B$10,D212-EXP(Parameters!$B$2+Parameters!$B$4*LN($C212)), "")</f>
        <v>0.87966401364440827</v>
      </c>
    </row>
    <row r="213" spans="1:19" x14ac:dyDescent="0.35">
      <c r="A213" t="s">
        <v>2500</v>
      </c>
      <c r="B213">
        <v>6</v>
      </c>
      <c r="C213" s="64">
        <v>95</v>
      </c>
      <c r="D213" s="64">
        <v>23</v>
      </c>
      <c r="E213" s="64">
        <v>89</v>
      </c>
      <c r="F213" s="2" t="str">
        <f t="shared" si="25"/>
        <v>5</v>
      </c>
      <c r="G213" s="2" t="str">
        <f t="shared" si="26"/>
        <v>3</v>
      </c>
      <c r="H213" s="2" t="str">
        <f t="shared" si="27"/>
        <v>9</v>
      </c>
      <c r="I213" s="2" t="str">
        <f t="shared" si="28"/>
        <v>95 23</v>
      </c>
      <c r="J213" s="4">
        <f>1/(1+EXP(-Parameters!$B$8-Parameters!$B$9*C213))</f>
        <v>0.53411670476985718</v>
      </c>
      <c r="K213" s="18">
        <f>EXP(Parameters!$B$3+Parameters!$B$5*LN($C213))</f>
        <v>18.044137752559234</v>
      </c>
      <c r="L213" s="18">
        <f>EXP(Parameters!$B$2+Parameters!$B$4*LN($C213))</f>
        <v>22.616169717891566</v>
      </c>
      <c r="M213" s="18">
        <f t="shared" si="29"/>
        <v>19.719300637765709</v>
      </c>
      <c r="N213" s="2" t="str">
        <f t="shared" si="30"/>
        <v>mature</v>
      </c>
      <c r="O213" s="19">
        <f>_xlfn.NORM.DIST(LN($D213), LN(K213), EXP(Parameters!$B$6), 0)</f>
        <v>5.2823823349680188E-5</v>
      </c>
      <c r="P213" s="19">
        <f>_xlfn.NORM.DIST(LN($D213), LN(L213), EXP(Parameters!$B$7), 0)</f>
        <v>7.4480346522484941</v>
      </c>
      <c r="Q213" s="4">
        <f t="shared" si="31"/>
        <v>3.9781443352075634</v>
      </c>
      <c r="R213" s="4">
        <f t="shared" si="32"/>
        <v>1.3808154631339282</v>
      </c>
      <c r="S213" s="2" t="str">
        <f>IF(C213&gt;=Parameters!$B$10,D213-EXP(Parameters!$B$2+Parameters!$B$4*LN($C213)), "")</f>
        <v/>
      </c>
    </row>
    <row r="214" spans="1:19" x14ac:dyDescent="0.35">
      <c r="A214" t="s">
        <v>2500</v>
      </c>
      <c r="B214">
        <v>6</v>
      </c>
      <c r="C214" s="64">
        <v>110</v>
      </c>
      <c r="D214" s="64">
        <v>28</v>
      </c>
      <c r="E214" s="64">
        <v>90</v>
      </c>
      <c r="F214" s="2" t="str">
        <f t="shared" si="25"/>
        <v>0</v>
      </c>
      <c r="G214" s="2" t="str">
        <f t="shared" si="26"/>
        <v>8</v>
      </c>
      <c r="H214" s="2" t="str">
        <f t="shared" si="27"/>
        <v>0</v>
      </c>
      <c r="I214" s="2" t="str">
        <f t="shared" si="28"/>
        <v>110 28</v>
      </c>
      <c r="J214" s="4">
        <f>1/(1+EXP(-Parameters!$B$8-Parameters!$B$9*C214))</f>
        <v>0.85050758826483663</v>
      </c>
      <c r="K214" s="18">
        <f>EXP(Parameters!$B$3+Parameters!$B$5*LN($C214))</f>
        <v>21.898493978978827</v>
      </c>
      <c r="L214" s="18">
        <f>EXP(Parameters!$B$2+Parameters!$B$4*LN($C214))</f>
        <v>27.669598567790544</v>
      </c>
      <c r="M214" s="18">
        <f t="shared" si="29"/>
        <v>23.803160025837798</v>
      </c>
      <c r="N214" s="2" t="str">
        <f t="shared" si="30"/>
        <v>mature</v>
      </c>
      <c r="O214" s="19">
        <f>_xlfn.NORM.DIST(LN($D214), LN(K214), EXP(Parameters!$B$6), 0)</f>
        <v>3.8816646813007074E-5</v>
      </c>
      <c r="P214" s="19">
        <f>_xlfn.NORM.DIST(LN($D214), LN(L214), EXP(Parameters!$B$7), 0)</f>
        <v>7.6571678636022424</v>
      </c>
      <c r="Q214" s="4">
        <f t="shared" si="31"/>
        <v>6.5124851754055024</v>
      </c>
      <c r="R214" s="4">
        <f t="shared" si="32"/>
        <v>1.8737211307476049</v>
      </c>
      <c r="S214" s="2">
        <f>IF(C214&gt;=Parameters!$B$10,D214-EXP(Parameters!$B$2+Parameters!$B$4*LN($C214)), "")</f>
        <v>0.33040143220945595</v>
      </c>
    </row>
    <row r="215" spans="1:19" x14ac:dyDescent="0.35">
      <c r="A215" t="s">
        <v>2500</v>
      </c>
      <c r="B215">
        <v>6</v>
      </c>
      <c r="C215" s="64">
        <v>109</v>
      </c>
      <c r="D215" s="64">
        <v>27</v>
      </c>
      <c r="E215" s="64">
        <v>84</v>
      </c>
      <c r="F215" s="2" t="str">
        <f t="shared" si="25"/>
        <v>9</v>
      </c>
      <c r="G215" s="2" t="str">
        <f t="shared" si="26"/>
        <v>7</v>
      </c>
      <c r="H215" s="2" t="str">
        <f t="shared" si="27"/>
        <v>4</v>
      </c>
      <c r="I215" s="2" t="str">
        <f t="shared" si="28"/>
        <v>109 27</v>
      </c>
      <c r="J215" s="4">
        <f>1/(1+EXP(-Parameters!$B$8-Parameters!$B$9*C215))</f>
        <v>0.83641522323347828</v>
      </c>
      <c r="K215" s="18">
        <f>EXP(Parameters!$B$3+Parameters!$B$5*LN($C215))</f>
        <v>21.635986671827396</v>
      </c>
      <c r="L215" s="18">
        <f>EXP(Parameters!$B$2+Parameters!$B$4*LN($C215))</f>
        <v>27.324167114074939</v>
      </c>
      <c r="M215" s="18">
        <f t="shared" si="29"/>
        <v>23.525698651551952</v>
      </c>
      <c r="N215" s="2" t="str">
        <f t="shared" si="30"/>
        <v>mature</v>
      </c>
      <c r="O215" s="19">
        <f>_xlfn.NORM.DIST(LN($D215), LN(K215), EXP(Parameters!$B$6), 0)</f>
        <v>3.8766406445090985E-4</v>
      </c>
      <c r="P215" s="19">
        <f>_xlfn.NORM.DIST(LN($D215), LN(L215), EXP(Parameters!$B$7), 0)</f>
        <v>7.6548818570359645</v>
      </c>
      <c r="Q215" s="4">
        <f t="shared" si="31"/>
        <v>6.4027231332180827</v>
      </c>
      <c r="R215" s="4">
        <f t="shared" si="32"/>
        <v>1.8567233894359354</v>
      </c>
      <c r="S215" s="2" t="str">
        <f>IF(C215&gt;=Parameters!$B$10,D215-EXP(Parameters!$B$2+Parameters!$B$4*LN($C215)), "")</f>
        <v/>
      </c>
    </row>
    <row r="216" spans="1:19" x14ac:dyDescent="0.35">
      <c r="A216" t="s">
        <v>2500</v>
      </c>
      <c r="B216">
        <v>6</v>
      </c>
      <c r="C216" s="64">
        <v>94</v>
      </c>
      <c r="D216" s="64">
        <v>23</v>
      </c>
      <c r="E216" s="64">
        <v>86</v>
      </c>
      <c r="F216" s="2" t="str">
        <f t="shared" si="25"/>
        <v>4</v>
      </c>
      <c r="G216" s="2" t="str">
        <f t="shared" si="26"/>
        <v>3</v>
      </c>
      <c r="H216" s="2" t="str">
        <f t="shared" si="27"/>
        <v>6</v>
      </c>
      <c r="I216" s="2" t="str">
        <f t="shared" si="28"/>
        <v>94 23</v>
      </c>
      <c r="J216" s="4">
        <f>1/(1+EXP(-Parameters!$B$8-Parameters!$B$9*C216))</f>
        <v>0.50747076897689891</v>
      </c>
      <c r="K216" s="18">
        <f>EXP(Parameters!$B$3+Parameters!$B$5*LN($C216))</f>
        <v>17.793739182644352</v>
      </c>
      <c r="L216" s="18">
        <f>EXP(Parameters!$B$2+Parameters!$B$4*LN($C216))</f>
        <v>22.28933409736111</v>
      </c>
      <c r="M216" s="18">
        <f t="shared" si="29"/>
        <v>19.453203942190783</v>
      </c>
      <c r="N216" s="2" t="str">
        <f t="shared" si="30"/>
        <v>mature</v>
      </c>
      <c r="O216" s="19">
        <f>_xlfn.NORM.DIST(LN($D216), LN(K216), EXP(Parameters!$B$6), 0)</f>
        <v>1.2848456291853873E-5</v>
      </c>
      <c r="P216" s="19">
        <f>_xlfn.NORM.DIST(LN($D216), LN(L216), EXP(Parameters!$B$7), 0)</f>
        <v>6.4972681861489985</v>
      </c>
      <c r="Q216" s="4">
        <f t="shared" si="31"/>
        <v>3.2971800109144707</v>
      </c>
      <c r="R216" s="4">
        <f t="shared" si="32"/>
        <v>1.1930675609960228</v>
      </c>
      <c r="S216" s="2" t="str">
        <f>IF(C216&gt;=Parameters!$B$10,D216-EXP(Parameters!$B$2+Parameters!$B$4*LN($C216)), "")</f>
        <v/>
      </c>
    </row>
    <row r="217" spans="1:19" x14ac:dyDescent="0.35">
      <c r="A217" t="s">
        <v>2500</v>
      </c>
      <c r="B217">
        <v>6</v>
      </c>
      <c r="C217" s="64">
        <v>106</v>
      </c>
      <c r="D217" s="64">
        <v>27</v>
      </c>
      <c r="E217" s="64">
        <v>87</v>
      </c>
      <c r="F217" s="2" t="str">
        <f t="shared" si="25"/>
        <v>6</v>
      </c>
      <c r="G217" s="2" t="str">
        <f t="shared" si="26"/>
        <v>7</v>
      </c>
      <c r="H217" s="2" t="str">
        <f t="shared" si="27"/>
        <v>7</v>
      </c>
      <c r="I217" s="2" t="str">
        <f t="shared" si="28"/>
        <v>106 27</v>
      </c>
      <c r="J217" s="4">
        <f>1/(1+EXP(-Parameters!$B$8-Parameters!$B$9*C217))</f>
        <v>0.78774935536896651</v>
      </c>
      <c r="K217" s="18">
        <f>EXP(Parameters!$B$3+Parameters!$B$5*LN($C217))</f>
        <v>20.85310935609834</v>
      </c>
      <c r="L217" s="18">
        <f>EXP(Parameters!$B$2+Parameters!$B$4*LN($C217))</f>
        <v>26.295030138779993</v>
      </c>
      <c r="M217" s="18">
        <f t="shared" si="29"/>
        <v>22.697663777490892</v>
      </c>
      <c r="N217" s="2" t="str">
        <f t="shared" si="30"/>
        <v>mature</v>
      </c>
      <c r="O217" s="19">
        <f>_xlfn.NORM.DIST(LN($D217), LN(K217), EXP(Parameters!$B$6), 0)</f>
        <v>1.0775545409776915E-5</v>
      </c>
      <c r="P217" s="19">
        <f>_xlfn.NORM.DIST(LN($D217), LN(L217), EXP(Parameters!$B$7), 0)</f>
        <v>6.8679016109655242</v>
      </c>
      <c r="Q217" s="4">
        <f t="shared" si="31"/>
        <v>5.410187353892038</v>
      </c>
      <c r="R217" s="4">
        <f t="shared" si="32"/>
        <v>1.6882837232923982</v>
      </c>
      <c r="S217" s="2" t="str">
        <f>IF(C217&gt;=Parameters!$B$10,D217-EXP(Parameters!$B$2+Parameters!$B$4*LN($C217)), "")</f>
        <v/>
      </c>
    </row>
    <row r="218" spans="1:19" x14ac:dyDescent="0.35">
      <c r="A218" t="s">
        <v>2500</v>
      </c>
      <c r="B218">
        <v>6</v>
      </c>
      <c r="C218" s="64">
        <v>115</v>
      </c>
      <c r="D218" s="64">
        <v>30</v>
      </c>
      <c r="E218" s="64">
        <v>89</v>
      </c>
      <c r="F218" s="2" t="str">
        <f t="shared" si="25"/>
        <v>5</v>
      </c>
      <c r="G218" s="2" t="str">
        <f t="shared" si="26"/>
        <v>0</v>
      </c>
      <c r="H218" s="2" t="str">
        <f t="shared" si="27"/>
        <v>9</v>
      </c>
      <c r="I218" s="2" t="str">
        <f t="shared" si="28"/>
        <v>115 30</v>
      </c>
      <c r="J218" s="4">
        <f>1/(1+EXP(-Parameters!$B$8-Parameters!$B$9*C218))</f>
        <v>0.90657859216536885</v>
      </c>
      <c r="K218" s="18">
        <f>EXP(Parameters!$B$3+Parameters!$B$5*LN($C218))</f>
        <v>23.222429007197608</v>
      </c>
      <c r="L218" s="18">
        <f>EXP(Parameters!$B$2+Parameters!$B$4*LN($C218))</f>
        <v>29.41434738550959</v>
      </c>
      <c r="M218" s="18">
        <f t="shared" si="29"/>
        <v>25.201129892198306</v>
      </c>
      <c r="N218" s="2" t="str">
        <f t="shared" si="30"/>
        <v>mature</v>
      </c>
      <c r="O218" s="19">
        <f>_xlfn.NORM.DIST(LN($D218), LN(K218), EXP(Parameters!$B$6), 0)</f>
        <v>1.3630468118831704E-5</v>
      </c>
      <c r="P218" s="19">
        <f>_xlfn.NORM.DIST(LN($D218), LN(L218), EXP(Parameters!$B$7), 0)</f>
        <v>7.2967606606326898</v>
      </c>
      <c r="Q218" s="4">
        <f t="shared" si="31"/>
        <v>6.6150882804615518</v>
      </c>
      <c r="R218" s="4">
        <f t="shared" si="32"/>
        <v>1.8893531429747019</v>
      </c>
      <c r="S218" s="2">
        <f>IF(C218&gt;=Parameters!$B$10,D218-EXP(Parameters!$B$2+Parameters!$B$4*LN($C218)), "")</f>
        <v>0.58565261449041017</v>
      </c>
    </row>
    <row r="219" spans="1:19" x14ac:dyDescent="0.35">
      <c r="A219" t="s">
        <v>2500</v>
      </c>
      <c r="B219">
        <v>6</v>
      </c>
      <c r="C219" s="64">
        <v>97</v>
      </c>
      <c r="D219" s="64">
        <v>24</v>
      </c>
      <c r="E219" s="64">
        <v>84</v>
      </c>
      <c r="F219" s="2" t="str">
        <f t="shared" si="25"/>
        <v>7</v>
      </c>
      <c r="G219" s="2" t="str">
        <f t="shared" si="26"/>
        <v>4</v>
      </c>
      <c r="H219" s="2" t="str">
        <f t="shared" si="27"/>
        <v>4</v>
      </c>
      <c r="I219" s="2" t="str">
        <f t="shared" si="28"/>
        <v>97 24</v>
      </c>
      <c r="J219" s="4">
        <f>1/(1+EXP(-Parameters!$B$8-Parameters!$B$9*C219))</f>
        <v>0.5866823242240583</v>
      </c>
      <c r="K219" s="18">
        <f>EXP(Parameters!$B$3+Parameters!$B$5*LN($C219))</f>
        <v>18.54746789404059</v>
      </c>
      <c r="L219" s="18">
        <f>EXP(Parameters!$B$2+Parameters!$B$4*LN($C219))</f>
        <v>23.273716967534682</v>
      </c>
      <c r="M219" s="18">
        <f t="shared" si="29"/>
        <v>20.253877097580474</v>
      </c>
      <c r="N219" s="2" t="str">
        <f t="shared" si="30"/>
        <v>mature</v>
      </c>
      <c r="O219" s="19">
        <f>_xlfn.NORM.DIST(LN($D219), LN(K219), EXP(Parameters!$B$6), 0)</f>
        <v>1.148910559384151E-5</v>
      </c>
      <c r="P219" s="19">
        <f>_xlfn.NORM.DIST(LN($D219), LN(L219), EXP(Parameters!$B$7), 0)</f>
        <v>6.5490518352551375</v>
      </c>
      <c r="Q219" s="4">
        <f t="shared" si="31"/>
        <v>3.8422177008217395</v>
      </c>
      <c r="R219" s="4">
        <f t="shared" si="32"/>
        <v>1.3460497261511897</v>
      </c>
      <c r="S219" s="2" t="str">
        <f>IF(C219&gt;=Parameters!$B$10,D219-EXP(Parameters!$B$2+Parameters!$B$4*LN($C219)), "")</f>
        <v/>
      </c>
    </row>
    <row r="220" spans="1:19" x14ac:dyDescent="0.35">
      <c r="A220" t="s">
        <v>2500</v>
      </c>
      <c r="B220">
        <v>6</v>
      </c>
      <c r="C220" s="64">
        <v>112</v>
      </c>
      <c r="D220" s="64">
        <v>22</v>
      </c>
      <c r="E220" s="64">
        <v>87</v>
      </c>
      <c r="F220" s="2" t="str">
        <f t="shared" si="25"/>
        <v>2</v>
      </c>
      <c r="G220" s="2" t="str">
        <f t="shared" si="26"/>
        <v>2</v>
      </c>
      <c r="H220" s="2" t="str">
        <f t="shared" si="27"/>
        <v>7</v>
      </c>
      <c r="I220" s="2" t="str">
        <f t="shared" si="28"/>
        <v>112 22</v>
      </c>
      <c r="J220" s="4">
        <f>1/(1+EXP(-Parameters!$B$8-Parameters!$B$9*C220))</f>
        <v>0.87568366424949196</v>
      </c>
      <c r="K220" s="18">
        <f>EXP(Parameters!$B$3+Parameters!$B$5*LN($C220))</f>
        <v>22.425802171071368</v>
      </c>
      <c r="L220" s="18">
        <f>EXP(Parameters!$B$2+Parameters!$B$4*LN($C220))</f>
        <v>28.363999471035015</v>
      </c>
      <c r="M220" s="18">
        <f t="shared" si="29"/>
        <v>24.360229057188494</v>
      </c>
      <c r="N220" s="2" t="str">
        <f t="shared" si="30"/>
        <v>immature</v>
      </c>
      <c r="O220" s="19">
        <f>_xlfn.NORM.DIST(LN($D220), LN(K220), EXP(Parameters!$B$6), 0)</f>
        <v>7.4545423440734471</v>
      </c>
      <c r="P220" s="19">
        <f>_xlfn.NORM.DIST(LN($D220), LN(L220), EXP(Parameters!$B$7), 0)</f>
        <v>2.7584414411543664E-5</v>
      </c>
      <c r="Q220" s="4">
        <f t="shared" si="31"/>
        <v>0.92674554413330201</v>
      </c>
      <c r="R220" s="4">
        <f t="shared" si="32"/>
        <v>-7.6076245019717367E-2</v>
      </c>
      <c r="S220" s="2">
        <f>IF(C220&gt;=Parameters!$B$10,D220-EXP(Parameters!$B$2+Parameters!$B$4*LN($C220)), "")</f>
        <v>-6.3639994710350152</v>
      </c>
    </row>
    <row r="221" spans="1:19" x14ac:dyDescent="0.35">
      <c r="A221" t="s">
        <v>2500</v>
      </c>
      <c r="B221">
        <v>6</v>
      </c>
      <c r="C221" s="64">
        <v>84</v>
      </c>
      <c r="D221" s="64">
        <v>17</v>
      </c>
      <c r="E221" s="64">
        <v>78</v>
      </c>
      <c r="F221" s="2" t="str">
        <f t="shared" si="25"/>
        <v>4</v>
      </c>
      <c r="G221" s="2" t="str">
        <f t="shared" si="26"/>
        <v>7</v>
      </c>
      <c r="H221" s="2" t="str">
        <f t="shared" si="27"/>
        <v>8</v>
      </c>
      <c r="I221" s="2" t="str">
        <f t="shared" si="28"/>
        <v>84 17</v>
      </c>
      <c r="J221" s="4">
        <f>1/(1+EXP(-Parameters!$B$8-Parameters!$B$9*C221))</f>
        <v>0.26152570835489575</v>
      </c>
      <c r="K221" s="18">
        <f>EXP(Parameters!$B$3+Parameters!$B$5*LN($C221))</f>
        <v>15.337702617872731</v>
      </c>
      <c r="L221" s="18">
        <f>EXP(Parameters!$B$2+Parameters!$B$4*LN($C221))</f>
        <v>19.094158821420528</v>
      </c>
      <c r="M221" s="18">
        <f t="shared" si="29"/>
        <v>16.837426371990222</v>
      </c>
      <c r="N221" s="2" t="str">
        <f t="shared" si="30"/>
        <v>mature</v>
      </c>
      <c r="O221" s="19">
        <f>_xlfn.NORM.DIST(LN($D221), LN(K221), EXP(Parameters!$B$6), 0)</f>
        <v>0.93986405526768546</v>
      </c>
      <c r="P221" s="19">
        <f>_xlfn.NORM.DIST(LN($D221), LN(L221), EXP(Parameters!$B$7), 0)</f>
        <v>0.56957671593038717</v>
      </c>
      <c r="Q221" s="4">
        <f t="shared" si="31"/>
        <v>0.84302439655264894</v>
      </c>
      <c r="R221" s="4">
        <f t="shared" si="32"/>
        <v>-0.17075938124168644</v>
      </c>
      <c r="S221" s="2" t="str">
        <f>IF(C221&gt;=Parameters!$B$10,D221-EXP(Parameters!$B$2+Parameters!$B$4*LN($C221)), "")</f>
        <v/>
      </c>
    </row>
    <row r="222" spans="1:19" x14ac:dyDescent="0.35">
      <c r="A222" t="s">
        <v>2500</v>
      </c>
      <c r="B222">
        <v>6</v>
      </c>
      <c r="C222" s="64">
        <v>117</v>
      </c>
      <c r="D222" s="64">
        <v>31</v>
      </c>
      <c r="E222" s="64">
        <v>94</v>
      </c>
      <c r="F222" s="2" t="str">
        <f t="shared" si="25"/>
        <v>7</v>
      </c>
      <c r="G222" s="2" t="str">
        <f t="shared" si="26"/>
        <v>1</v>
      </c>
      <c r="H222" s="2" t="str">
        <f t="shared" si="27"/>
        <v>4</v>
      </c>
      <c r="I222" s="2" t="str">
        <f t="shared" si="28"/>
        <v>117 31</v>
      </c>
      <c r="J222" s="4">
        <f>1/(1+EXP(-Parameters!$B$8-Parameters!$B$9*C222))</f>
        <v>0.92316480721423155</v>
      </c>
      <c r="K222" s="18">
        <f>EXP(Parameters!$B$3+Parameters!$B$5*LN($C222))</f>
        <v>23.75723753928861</v>
      </c>
      <c r="L222" s="18">
        <f>EXP(Parameters!$B$2+Parameters!$B$4*LN($C222))</f>
        <v>30.120335986355592</v>
      </c>
      <c r="M222" s="18">
        <f t="shared" si="29"/>
        <v>25.765210355068117</v>
      </c>
      <c r="N222" s="2" t="str">
        <f t="shared" si="30"/>
        <v>mature</v>
      </c>
      <c r="O222" s="19">
        <f>_xlfn.NORM.DIST(LN($D222), LN(K222), EXP(Parameters!$B$6), 0)</f>
        <v>4.7212607285298622E-6</v>
      </c>
      <c r="P222" s="19">
        <f>_xlfn.NORM.DIST(LN($D222), LN(L222), EXP(Parameters!$B$7), 0)</f>
        <v>6.6980437871226322</v>
      </c>
      <c r="Q222" s="4">
        <f t="shared" si="31"/>
        <v>6.1833986642105243</v>
      </c>
      <c r="R222" s="4">
        <f t="shared" si="32"/>
        <v>1.8218680659700346</v>
      </c>
      <c r="S222" s="2">
        <f>IF(C222&gt;=Parameters!$B$10,D222-EXP(Parameters!$B$2+Parameters!$B$4*LN($C222)), "")</f>
        <v>0.87966401364440827</v>
      </c>
    </row>
    <row r="223" spans="1:19" x14ac:dyDescent="0.35">
      <c r="A223" t="s">
        <v>2500</v>
      </c>
      <c r="B223">
        <v>6</v>
      </c>
      <c r="C223" s="64">
        <v>90</v>
      </c>
      <c r="D223" s="64">
        <v>20</v>
      </c>
      <c r="E223" s="64">
        <v>88</v>
      </c>
      <c r="F223" s="2" t="str">
        <f t="shared" si="25"/>
        <v>0</v>
      </c>
      <c r="G223" s="2" t="str">
        <f t="shared" si="26"/>
        <v>0</v>
      </c>
      <c r="H223" s="2" t="str">
        <f t="shared" si="27"/>
        <v>8</v>
      </c>
      <c r="I223" s="2" t="str">
        <f t="shared" si="28"/>
        <v>90 20</v>
      </c>
      <c r="J223" s="4">
        <f>1/(1+EXP(-Parameters!$B$8-Parameters!$B$9*C223))</f>
        <v>0.40196354817400864</v>
      </c>
      <c r="K223" s="18">
        <f>EXP(Parameters!$B$3+Parameters!$B$5*LN($C223))</f>
        <v>16.800732059348853</v>
      </c>
      <c r="L223" s="18">
        <f>EXP(Parameters!$B$2+Parameters!$B$4*LN($C223))</f>
        <v>20.995113720228492</v>
      </c>
      <c r="M223" s="18">
        <f t="shared" si="29"/>
        <v>18.39690340514494</v>
      </c>
      <c r="N223" s="2" t="str">
        <f t="shared" si="30"/>
        <v>mature</v>
      </c>
      <c r="O223" s="19">
        <f>_xlfn.NORM.DIST(LN($D223), LN(K223), EXP(Parameters!$B$6), 0)</f>
        <v>1.7029096803853568E-2</v>
      </c>
      <c r="P223" s="19">
        <f>_xlfn.NORM.DIST(LN($D223), LN(L223), EXP(Parameters!$B$7), 0)</f>
        <v>4.9742322392389644</v>
      </c>
      <c r="Q223" s="4">
        <f t="shared" si="31"/>
        <v>2.0096440609564161</v>
      </c>
      <c r="R223" s="4">
        <f t="shared" si="32"/>
        <v>0.69795762228845815</v>
      </c>
      <c r="S223" s="2" t="str">
        <f>IF(C223&gt;=Parameters!$B$10,D223-EXP(Parameters!$B$2+Parameters!$B$4*LN($C223)), "")</f>
        <v/>
      </c>
    </row>
    <row r="224" spans="1:19" x14ac:dyDescent="0.35">
      <c r="A224" t="s">
        <v>2500</v>
      </c>
      <c r="B224">
        <v>6</v>
      </c>
      <c r="C224" s="64">
        <v>90</v>
      </c>
      <c r="D224" s="64">
        <v>20</v>
      </c>
      <c r="E224" s="64">
        <v>79</v>
      </c>
      <c r="F224" s="2" t="str">
        <f t="shared" si="25"/>
        <v>0</v>
      </c>
      <c r="G224" s="2" t="str">
        <f t="shared" si="26"/>
        <v>0</v>
      </c>
      <c r="H224" s="2" t="str">
        <f t="shared" si="27"/>
        <v>9</v>
      </c>
      <c r="I224" s="2" t="str">
        <f t="shared" si="28"/>
        <v>90 20</v>
      </c>
      <c r="J224" s="4">
        <f>1/(1+EXP(-Parameters!$B$8-Parameters!$B$9*C224))</f>
        <v>0.40196354817400864</v>
      </c>
      <c r="K224" s="18">
        <f>EXP(Parameters!$B$3+Parameters!$B$5*LN($C224))</f>
        <v>16.800732059348853</v>
      </c>
      <c r="L224" s="18">
        <f>EXP(Parameters!$B$2+Parameters!$B$4*LN($C224))</f>
        <v>20.995113720228492</v>
      </c>
      <c r="M224" s="18">
        <f t="shared" si="29"/>
        <v>18.39690340514494</v>
      </c>
      <c r="N224" s="2" t="str">
        <f t="shared" si="30"/>
        <v>mature</v>
      </c>
      <c r="O224" s="19">
        <f>_xlfn.NORM.DIST(LN($D224), LN(K224), EXP(Parameters!$B$6), 0)</f>
        <v>1.7029096803853568E-2</v>
      </c>
      <c r="P224" s="19">
        <f>_xlfn.NORM.DIST(LN($D224), LN(L224), EXP(Parameters!$B$7), 0)</f>
        <v>4.9742322392389644</v>
      </c>
      <c r="Q224" s="4">
        <f t="shared" si="31"/>
        <v>2.0096440609564161</v>
      </c>
      <c r="R224" s="4">
        <f t="shared" si="32"/>
        <v>0.69795762228845815</v>
      </c>
      <c r="S224" s="2" t="str">
        <f>IF(C224&gt;=Parameters!$B$10,D224-EXP(Parameters!$B$2+Parameters!$B$4*LN($C224)), "")</f>
        <v/>
      </c>
    </row>
    <row r="225" spans="1:19" x14ac:dyDescent="0.35">
      <c r="A225" t="s">
        <v>2500</v>
      </c>
      <c r="B225">
        <v>6</v>
      </c>
      <c r="C225" s="64">
        <v>113</v>
      </c>
      <c r="D225" s="64">
        <v>29</v>
      </c>
      <c r="E225" s="64">
        <v>89</v>
      </c>
      <c r="F225" s="2" t="str">
        <f t="shared" si="25"/>
        <v>3</v>
      </c>
      <c r="G225" s="2" t="str">
        <f t="shared" si="26"/>
        <v>9</v>
      </c>
      <c r="H225" s="2" t="str">
        <f t="shared" si="27"/>
        <v>9</v>
      </c>
      <c r="I225" s="2" t="str">
        <f t="shared" si="28"/>
        <v>113 29</v>
      </c>
      <c r="J225" s="4">
        <f>1/(1+EXP(-Parameters!$B$8-Parameters!$B$9*C225))</f>
        <v>0.88685079408693668</v>
      </c>
      <c r="K225" s="18">
        <f>EXP(Parameters!$B$3+Parameters!$B$5*LN($C225))</f>
        <v>22.690593733954969</v>
      </c>
      <c r="L225" s="18">
        <f>EXP(Parameters!$B$2+Parameters!$B$4*LN($C225))</f>
        <v>28.712955701636687</v>
      </c>
      <c r="M225" s="18">
        <f t="shared" si="29"/>
        <v>24.639827522024078</v>
      </c>
      <c r="N225" s="2" t="str">
        <f t="shared" si="30"/>
        <v>mature</v>
      </c>
      <c r="O225" s="19">
        <f>_xlfn.NORM.DIST(LN($D225), LN(K225), EXP(Parameters!$B$6), 0)</f>
        <v>4.0559106681522519E-5</v>
      </c>
      <c r="P225" s="19">
        <f>_xlfn.NORM.DIST(LN($D225), LN(L225), EXP(Parameters!$B$7), 0)</f>
        <v>7.7199290429593752</v>
      </c>
      <c r="Q225" s="4">
        <f t="shared" si="31"/>
        <v>6.8464297912740406</v>
      </c>
      <c r="R225" s="4">
        <f t="shared" si="32"/>
        <v>1.9237273180489045</v>
      </c>
      <c r="S225" s="2">
        <f>IF(C225&gt;=Parameters!$B$10,D225-EXP(Parameters!$B$2+Parameters!$B$4*LN($C225)), "")</f>
        <v>0.28704429836331258</v>
      </c>
    </row>
    <row r="226" spans="1:19" x14ac:dyDescent="0.35">
      <c r="A226" t="s">
        <v>2500</v>
      </c>
      <c r="B226">
        <v>6</v>
      </c>
      <c r="C226" s="64">
        <v>88</v>
      </c>
      <c r="D226" s="64">
        <v>20</v>
      </c>
      <c r="E226" s="64">
        <v>80</v>
      </c>
      <c r="F226" s="2" t="str">
        <f t="shared" si="25"/>
        <v>8</v>
      </c>
      <c r="G226" s="2" t="str">
        <f t="shared" si="26"/>
        <v>0</v>
      </c>
      <c r="H226" s="2" t="str">
        <f t="shared" si="27"/>
        <v>0</v>
      </c>
      <c r="I226" s="2" t="str">
        <f t="shared" si="28"/>
        <v>88 20</v>
      </c>
      <c r="J226" s="4">
        <f>1/(1+EXP(-Parameters!$B$8-Parameters!$B$9*C226))</f>
        <v>0.35185891746891074</v>
      </c>
      <c r="K226" s="18">
        <f>EXP(Parameters!$B$3+Parameters!$B$5*LN($C226))</f>
        <v>16.309470674956241</v>
      </c>
      <c r="L226" s="18">
        <f>EXP(Parameters!$B$2+Parameters!$B$4*LN($C226))</f>
        <v>20.356002919798396</v>
      </c>
      <c r="M226" s="18">
        <f t="shared" si="29"/>
        <v>17.873694137780014</v>
      </c>
      <c r="N226" s="2" t="str">
        <f t="shared" si="30"/>
        <v>mature</v>
      </c>
      <c r="O226" s="19">
        <f>_xlfn.NORM.DIST(LN($D226), LN(K226), EXP(Parameters!$B$6), 0)</f>
        <v>1.7512182795416348E-3</v>
      </c>
      <c r="P226" s="19">
        <f>_xlfn.NORM.DIST(LN($D226), LN(L226), EXP(Parameters!$B$7), 0)</f>
        <v>7.4074543421865489</v>
      </c>
      <c r="Q226" s="4">
        <f t="shared" si="31"/>
        <v>2.6075139025535918</v>
      </c>
      <c r="R226" s="4">
        <f t="shared" si="32"/>
        <v>0.9583972396345084</v>
      </c>
      <c r="S226" s="2" t="str">
        <f>IF(C226&gt;=Parameters!$B$10,D226-EXP(Parameters!$B$2+Parameters!$B$4*LN($C226)), "")</f>
        <v/>
      </c>
    </row>
    <row r="227" spans="1:19" x14ac:dyDescent="0.35">
      <c r="A227" t="s">
        <v>2500</v>
      </c>
      <c r="B227">
        <v>6</v>
      </c>
      <c r="C227" s="64">
        <v>116</v>
      </c>
      <c r="D227" s="64">
        <v>29</v>
      </c>
      <c r="E227" s="64">
        <v>87</v>
      </c>
      <c r="F227" s="2" t="str">
        <f t="shared" si="25"/>
        <v>6</v>
      </c>
      <c r="G227" s="2" t="str">
        <f t="shared" si="26"/>
        <v>9</v>
      </c>
      <c r="H227" s="2" t="str">
        <f t="shared" si="27"/>
        <v>7</v>
      </c>
      <c r="I227" s="2" t="str">
        <f t="shared" si="28"/>
        <v>116 29</v>
      </c>
      <c r="J227" s="4">
        <f>1/(1+EXP(-Parameters!$B$8-Parameters!$B$9*C227))</f>
        <v>0.91523910845155709</v>
      </c>
      <c r="K227" s="18">
        <f>EXP(Parameters!$B$3+Parameters!$B$5*LN($C227))</f>
        <v>23.489463803846061</v>
      </c>
      <c r="L227" s="18">
        <f>EXP(Parameters!$B$2+Parameters!$B$4*LN($C227))</f>
        <v>29.766770180323583</v>
      </c>
      <c r="M227" s="18">
        <f t="shared" si="29"/>
        <v>25.482825016561367</v>
      </c>
      <c r="N227" s="2" t="str">
        <f t="shared" si="30"/>
        <v>mature</v>
      </c>
      <c r="O227" s="19">
        <f>_xlfn.NORM.DIST(LN($D227), LN(K227), EXP(Parameters!$B$6), 0)</f>
        <v>9.9251108937852299E-4</v>
      </c>
      <c r="P227" s="19">
        <f>_xlfn.NORM.DIST(LN($D227), LN(L227), EXP(Parameters!$B$7), 0)</f>
        <v>6.8932359767496365</v>
      </c>
      <c r="Q227" s="4">
        <f t="shared" si="31"/>
        <v>6.3090432758313435</v>
      </c>
      <c r="R227" s="4">
        <f t="shared" si="32"/>
        <v>1.8419840447456104</v>
      </c>
      <c r="S227" s="2">
        <f>IF(C227&gt;=Parameters!$B$10,D227-EXP(Parameters!$B$2+Parameters!$B$4*LN($C227)), "")</f>
        <v>-0.76677018032358291</v>
      </c>
    </row>
    <row r="228" spans="1:19" x14ac:dyDescent="0.35">
      <c r="A228" t="s">
        <v>2500</v>
      </c>
      <c r="B228">
        <v>6</v>
      </c>
      <c r="C228" s="64">
        <v>111</v>
      </c>
      <c r="D228" s="64">
        <v>26</v>
      </c>
      <c r="E228" s="64">
        <v>90</v>
      </c>
      <c r="F228" s="2" t="str">
        <f t="shared" si="25"/>
        <v>1</v>
      </c>
      <c r="G228" s="2" t="str">
        <f t="shared" si="26"/>
        <v>6</v>
      </c>
      <c r="H228" s="2" t="str">
        <f t="shared" si="27"/>
        <v>0</v>
      </c>
      <c r="I228" s="2" t="str">
        <f t="shared" si="28"/>
        <v>111 26</v>
      </c>
      <c r="J228" s="4">
        <f>1/(1+EXP(-Parameters!$B$8-Parameters!$B$9*C228))</f>
        <v>0.86358393746934214</v>
      </c>
      <c r="K228" s="18">
        <f>EXP(Parameters!$B$3+Parameters!$B$5*LN($C228))</f>
        <v>22.161767377490595</v>
      </c>
      <c r="L228" s="18">
        <f>EXP(Parameters!$B$2+Parameters!$B$4*LN($C228))</f>
        <v>28.016211572719751</v>
      </c>
      <c r="M228" s="18">
        <f t="shared" si="29"/>
        <v>24.081338371598434</v>
      </c>
      <c r="N228" s="2" t="str">
        <f t="shared" si="30"/>
        <v>mature</v>
      </c>
      <c r="O228" s="19">
        <f>_xlfn.NORM.DIST(LN($D228), LN(K228), EXP(Parameters!$B$6), 0)</f>
        <v>4.5687328006786036E-2</v>
      </c>
      <c r="P228" s="19">
        <f>_xlfn.NORM.DIST(LN($D228), LN(L228), EXP(Parameters!$B$7), 0)</f>
        <v>2.6582396882891932</v>
      </c>
      <c r="Q228" s="4">
        <f t="shared" si="31"/>
        <v>2.3018455821442907</v>
      </c>
      <c r="R228" s="4">
        <f t="shared" si="32"/>
        <v>0.83371122818192134</v>
      </c>
      <c r="S228" s="2">
        <f>IF(C228&gt;=Parameters!$B$10,D228-EXP(Parameters!$B$2+Parameters!$B$4*LN($C228)), "")</f>
        <v>-2.0162115727197509</v>
      </c>
    </row>
    <row r="229" spans="1:19" x14ac:dyDescent="0.35">
      <c r="A229" t="s">
        <v>2500</v>
      </c>
      <c r="B229">
        <v>6</v>
      </c>
      <c r="C229" s="64">
        <v>91</v>
      </c>
      <c r="D229" s="64">
        <v>21</v>
      </c>
      <c r="E229" s="64">
        <v>82</v>
      </c>
      <c r="F229" s="2" t="str">
        <f t="shared" si="25"/>
        <v>1</v>
      </c>
      <c r="G229" s="2" t="str">
        <f t="shared" si="26"/>
        <v>1</v>
      </c>
      <c r="H229" s="2" t="str">
        <f t="shared" si="27"/>
        <v>2</v>
      </c>
      <c r="I229" s="2" t="str">
        <f t="shared" si="28"/>
        <v>91 21</v>
      </c>
      <c r="J229" s="4">
        <f>1/(1+EXP(-Parameters!$B$8-Parameters!$B$9*C229))</f>
        <v>0.42788234447524132</v>
      </c>
      <c r="K229" s="18">
        <f>EXP(Parameters!$B$3+Parameters!$B$5*LN($C229))</f>
        <v>17.047683103319663</v>
      </c>
      <c r="L229" s="18">
        <f>EXP(Parameters!$B$2+Parameters!$B$4*LN($C229))</f>
        <v>21.316682721214686</v>
      </c>
      <c r="M229" s="18">
        <f t="shared" si="29"/>
        <v>18.659753031749261</v>
      </c>
      <c r="N229" s="2" t="str">
        <f t="shared" si="30"/>
        <v>mature</v>
      </c>
      <c r="O229" s="19">
        <f>_xlfn.NORM.DIST(LN($D229), LN(K229), EXP(Parameters!$B$6), 0)</f>
        <v>1.2000901960857971E-3</v>
      </c>
      <c r="P229" s="19">
        <f>_xlfn.NORM.DIST(LN($D229), LN(L229), EXP(Parameters!$B$7), 0)</f>
        <v>7.5343122651991203</v>
      </c>
      <c r="Q229" s="4">
        <f t="shared" si="31"/>
        <v>3.2244857888313687</v>
      </c>
      <c r="R229" s="4">
        <f t="shared" si="32"/>
        <v>1.1707734922113722</v>
      </c>
      <c r="S229" s="2" t="str">
        <f>IF(C229&gt;=Parameters!$B$10,D229-EXP(Parameters!$B$2+Parameters!$B$4*LN($C229)), "")</f>
        <v/>
      </c>
    </row>
    <row r="230" spans="1:19" x14ac:dyDescent="0.35">
      <c r="A230" t="s">
        <v>2500</v>
      </c>
      <c r="B230">
        <v>6</v>
      </c>
      <c r="C230" s="64">
        <v>115</v>
      </c>
      <c r="D230" s="64">
        <v>29</v>
      </c>
      <c r="E230" s="64">
        <v>95</v>
      </c>
      <c r="F230" s="2" t="str">
        <f t="shared" si="25"/>
        <v>5</v>
      </c>
      <c r="G230" s="2" t="str">
        <f t="shared" si="26"/>
        <v>9</v>
      </c>
      <c r="H230" s="2" t="str">
        <f t="shared" si="27"/>
        <v>5</v>
      </c>
      <c r="I230" s="2" t="str">
        <f t="shared" si="28"/>
        <v>115 29</v>
      </c>
      <c r="J230" s="4">
        <f>1/(1+EXP(-Parameters!$B$8-Parameters!$B$9*C230))</f>
        <v>0.90657859216536885</v>
      </c>
      <c r="K230" s="18">
        <f>EXP(Parameters!$B$3+Parameters!$B$5*LN($C230))</f>
        <v>23.222429007197608</v>
      </c>
      <c r="L230" s="18">
        <f>EXP(Parameters!$B$2+Parameters!$B$4*LN($C230))</f>
        <v>29.41434738550959</v>
      </c>
      <c r="M230" s="18">
        <f t="shared" si="29"/>
        <v>25.201129892198306</v>
      </c>
      <c r="N230" s="2" t="str">
        <f t="shared" si="30"/>
        <v>mature</v>
      </c>
      <c r="O230" s="19">
        <f>_xlfn.NORM.DIST(LN($D230), LN(K230), EXP(Parameters!$B$6), 0)</f>
        <v>3.6407636278085897E-4</v>
      </c>
      <c r="P230" s="19">
        <f>_xlfn.NORM.DIST(LN($D230), LN(L230), EXP(Parameters!$B$7), 0)</f>
        <v>7.5677595702251121</v>
      </c>
      <c r="Q230" s="4">
        <f t="shared" si="31"/>
        <v>6.8608028295470493</v>
      </c>
      <c r="R230" s="4">
        <f t="shared" si="32"/>
        <v>1.9258244654364709</v>
      </c>
      <c r="S230" s="2">
        <f>IF(C230&gt;=Parameters!$B$10,D230-EXP(Parameters!$B$2+Parameters!$B$4*LN($C230)), "")</f>
        <v>-0.41434738550958983</v>
      </c>
    </row>
    <row r="231" spans="1:19" x14ac:dyDescent="0.35">
      <c r="A231" t="s">
        <v>2500</v>
      </c>
      <c r="B231">
        <v>6</v>
      </c>
      <c r="C231" s="64">
        <v>121</v>
      </c>
      <c r="D231" s="64">
        <v>31</v>
      </c>
      <c r="E231" s="64">
        <v>92</v>
      </c>
      <c r="F231" s="2" t="str">
        <f t="shared" si="25"/>
        <v>1</v>
      </c>
      <c r="G231" s="2" t="str">
        <f t="shared" si="26"/>
        <v>1</v>
      </c>
      <c r="H231" s="2" t="str">
        <f t="shared" si="27"/>
        <v>2</v>
      </c>
      <c r="I231" s="2" t="str">
        <f t="shared" si="28"/>
        <v>121 31</v>
      </c>
      <c r="J231" s="4">
        <f>1/(1+EXP(-Parameters!$B$8-Parameters!$B$9*C231))</f>
        <v>0.94850100714798768</v>
      </c>
      <c r="K231" s="18">
        <f>EXP(Parameters!$B$3+Parameters!$B$5*LN($C231))</f>
        <v>24.835636835224335</v>
      </c>
      <c r="L231" s="18">
        <f>EXP(Parameters!$B$2+Parameters!$B$4*LN($C231))</f>
        <v>31.545908378747296</v>
      </c>
      <c r="M231" s="18">
        <f t="shared" si="29"/>
        <v>26.901570169069974</v>
      </c>
      <c r="N231" s="2" t="str">
        <f t="shared" si="30"/>
        <v>mature</v>
      </c>
      <c r="O231" s="19">
        <f>_xlfn.NORM.DIST(LN($D231), LN(K231), EXP(Parameters!$B$6), 0)</f>
        <v>3.7978331789945797E-4</v>
      </c>
      <c r="P231" s="19">
        <f>_xlfn.NORM.DIST(LN($D231), LN(L231), EXP(Parameters!$B$7), 0)</f>
        <v>7.4169154393431898</v>
      </c>
      <c r="Q231" s="4">
        <f t="shared" si="31"/>
        <v>7.0349713226068484</v>
      </c>
      <c r="R231" s="4">
        <f t="shared" si="32"/>
        <v>1.9508936141695361</v>
      </c>
      <c r="S231" s="2">
        <f>IF(C231&gt;=Parameters!$B$10,D231-EXP(Parameters!$B$2+Parameters!$B$4*LN($C231)), "")</f>
        <v>-0.54590837874729559</v>
      </c>
    </row>
    <row r="232" spans="1:19" x14ac:dyDescent="0.35">
      <c r="A232" t="s">
        <v>2500</v>
      </c>
      <c r="B232">
        <v>6</v>
      </c>
      <c r="C232" s="64">
        <v>100</v>
      </c>
      <c r="D232" s="64">
        <v>23</v>
      </c>
      <c r="E232" s="64">
        <v>88</v>
      </c>
      <c r="F232" s="2" t="str">
        <f t="shared" si="25"/>
        <v>0</v>
      </c>
      <c r="G232" s="2" t="str">
        <f t="shared" si="26"/>
        <v>3</v>
      </c>
      <c r="H232" s="2" t="str">
        <f t="shared" si="27"/>
        <v>8</v>
      </c>
      <c r="I232" s="2" t="str">
        <f t="shared" si="28"/>
        <v>100 23</v>
      </c>
      <c r="J232" s="4">
        <f>1/(1+EXP(-Parameters!$B$8-Parameters!$B$9*C232))</f>
        <v>0.66164839876400194</v>
      </c>
      <c r="K232" s="18">
        <f>EXP(Parameters!$B$3+Parameters!$B$5*LN($C232))</f>
        <v>19.308707150494147</v>
      </c>
      <c r="L232" s="18">
        <f>EXP(Parameters!$B$2+Parameters!$B$4*LN($C232))</f>
        <v>24.269603389150522</v>
      </c>
      <c r="M232" s="18">
        <f t="shared" si="29"/>
        <v>21.061611781570956</v>
      </c>
      <c r="N232" s="2" t="str">
        <f t="shared" si="30"/>
        <v>mature</v>
      </c>
      <c r="O232" s="19">
        <f>_xlfn.NORM.DIST(LN($D232), LN(K232), EXP(Parameters!$B$6), 0)</f>
        <v>1.6288621953603855E-2</v>
      </c>
      <c r="P232" s="19">
        <f>_xlfn.NORM.DIST(LN($D232), LN(L232), EXP(Parameters!$B$7), 0)</f>
        <v>4.4875697291713275</v>
      </c>
      <c r="Q232" s="4">
        <f t="shared" si="31"/>
        <v>2.9747046069679444</v>
      </c>
      <c r="R232" s="4">
        <f t="shared" si="32"/>
        <v>1.0901447422923576</v>
      </c>
      <c r="S232" s="2" t="str">
        <f>IF(C232&gt;=Parameters!$B$10,D232-EXP(Parameters!$B$2+Parameters!$B$4*LN($C232)), "")</f>
        <v/>
      </c>
    </row>
    <row r="233" spans="1:19" x14ac:dyDescent="0.35">
      <c r="A233" t="s">
        <v>2500</v>
      </c>
      <c r="B233">
        <v>6</v>
      </c>
      <c r="C233" s="64">
        <v>115</v>
      </c>
      <c r="D233" s="64">
        <v>27</v>
      </c>
      <c r="E233" s="64">
        <v>87</v>
      </c>
      <c r="F233" s="2" t="str">
        <f t="shared" si="25"/>
        <v>5</v>
      </c>
      <c r="G233" s="2" t="str">
        <f t="shared" si="26"/>
        <v>7</v>
      </c>
      <c r="H233" s="2" t="str">
        <f t="shared" si="27"/>
        <v>7</v>
      </c>
      <c r="I233" s="2" t="str">
        <f t="shared" si="28"/>
        <v>115 27</v>
      </c>
      <c r="J233" s="4">
        <f>1/(1+EXP(-Parameters!$B$8-Parameters!$B$9*C233))</f>
        <v>0.90657859216536885</v>
      </c>
      <c r="K233" s="18">
        <f>EXP(Parameters!$B$3+Parameters!$B$5*LN($C233))</f>
        <v>23.222429007197608</v>
      </c>
      <c r="L233" s="18">
        <f>EXP(Parameters!$B$2+Parameters!$B$4*LN($C233))</f>
        <v>29.41434738550959</v>
      </c>
      <c r="M233" s="18">
        <f t="shared" si="29"/>
        <v>25.201129892198306</v>
      </c>
      <c r="N233" s="2" t="str">
        <f t="shared" si="30"/>
        <v>mature</v>
      </c>
      <c r="O233" s="19">
        <f>_xlfn.NORM.DIST(LN($D233), LN(K233), EXP(Parameters!$B$6), 0)</f>
        <v>8.0521572549208401E-2</v>
      </c>
      <c r="P233" s="19">
        <f>_xlfn.NORM.DIST(LN($D233), LN(L233), EXP(Parameters!$B$7), 0)</f>
        <v>1.8884797245696494</v>
      </c>
      <c r="Q233" s="4">
        <f t="shared" si="31"/>
        <v>1.7195777287018017</v>
      </c>
      <c r="R233" s="4">
        <f t="shared" si="32"/>
        <v>0.54207875411497064</v>
      </c>
      <c r="S233" s="2">
        <f>IF(C233&gt;=Parameters!$B$10,D233-EXP(Parameters!$B$2+Parameters!$B$4*LN($C233)), "")</f>
        <v>-2.4143473855095898</v>
      </c>
    </row>
    <row r="234" spans="1:19" x14ac:dyDescent="0.35">
      <c r="A234" t="s">
        <v>2500</v>
      </c>
      <c r="B234">
        <v>6</v>
      </c>
      <c r="C234" s="64">
        <v>81</v>
      </c>
      <c r="D234" s="64">
        <v>18</v>
      </c>
      <c r="E234" s="64">
        <v>78</v>
      </c>
      <c r="F234" s="2" t="str">
        <f t="shared" si="25"/>
        <v>1</v>
      </c>
      <c r="G234" s="2" t="str">
        <f t="shared" si="26"/>
        <v>8</v>
      </c>
      <c r="H234" s="2" t="str">
        <f t="shared" si="27"/>
        <v>8</v>
      </c>
      <c r="I234" s="2" t="str">
        <f t="shared" si="28"/>
        <v>81 18</v>
      </c>
      <c r="J234" s="4">
        <f>1/(1+EXP(-Parameters!$B$8-Parameters!$B$9*C234))</f>
        <v>0.20449470845194243</v>
      </c>
      <c r="K234" s="18">
        <f>EXP(Parameters!$B$3+Parameters!$B$5*LN($C234))</f>
        <v>14.618513581983068</v>
      </c>
      <c r="L234" s="18">
        <f>EXP(Parameters!$B$2+Parameters!$B$4*LN($C234))</f>
        <v>18.162422889958719</v>
      </c>
      <c r="M234" s="18">
        <f t="shared" si="29"/>
        <v>16.069333078980023</v>
      </c>
      <c r="N234" s="2" t="str">
        <f t="shared" si="30"/>
        <v>mature</v>
      </c>
      <c r="O234" s="19">
        <f>_xlfn.NORM.DIST(LN($D234), LN(K234), EXP(Parameters!$B$6), 0)</f>
        <v>1.2439379394895524E-3</v>
      </c>
      <c r="P234" s="19">
        <f>_xlfn.NORM.DIST(LN($D234), LN(L234), EXP(Parameters!$B$7), 0)</f>
        <v>7.7474008308762334</v>
      </c>
      <c r="Q234" s="4">
        <f t="shared" si="31"/>
        <v>1.5852920333835934</v>
      </c>
      <c r="R234" s="4">
        <f t="shared" si="32"/>
        <v>0.4607686385491721</v>
      </c>
      <c r="S234" s="2" t="str">
        <f>IF(C234&gt;=Parameters!$B$10,D234-EXP(Parameters!$B$2+Parameters!$B$4*LN($C234)), "")</f>
        <v/>
      </c>
    </row>
    <row r="235" spans="1:19" x14ac:dyDescent="0.35">
      <c r="A235" t="s">
        <v>2500</v>
      </c>
      <c r="B235">
        <v>6</v>
      </c>
      <c r="C235" s="64">
        <v>97</v>
      </c>
      <c r="D235" s="64">
        <v>22</v>
      </c>
      <c r="E235" s="64">
        <v>84</v>
      </c>
      <c r="F235" s="2" t="str">
        <f t="shared" si="25"/>
        <v>7</v>
      </c>
      <c r="G235" s="2" t="str">
        <f t="shared" si="26"/>
        <v>2</v>
      </c>
      <c r="H235" s="2" t="str">
        <f t="shared" si="27"/>
        <v>4</v>
      </c>
      <c r="I235" s="2" t="str">
        <f t="shared" si="28"/>
        <v>97 22</v>
      </c>
      <c r="J235" s="4">
        <f>1/(1+EXP(-Parameters!$B$8-Parameters!$B$9*C235))</f>
        <v>0.5866823242240583</v>
      </c>
      <c r="K235" s="18">
        <f>EXP(Parameters!$B$3+Parameters!$B$5*LN($C235))</f>
        <v>18.54746789404059</v>
      </c>
      <c r="L235" s="18">
        <f>EXP(Parameters!$B$2+Parameters!$B$4*LN($C235))</f>
        <v>23.273716967534682</v>
      </c>
      <c r="M235" s="18">
        <f t="shared" si="29"/>
        <v>20.253877097580474</v>
      </c>
      <c r="N235" s="2" t="str">
        <f t="shared" si="30"/>
        <v>mature</v>
      </c>
      <c r="O235" s="19">
        <f>_xlfn.NORM.DIST(LN($D235), LN(K235), EXP(Parameters!$B$6), 0)</f>
        <v>2.1903021394601634E-2</v>
      </c>
      <c r="P235" s="19">
        <f>_xlfn.NORM.DIST(LN($D235), LN(L235), EXP(Parameters!$B$7), 0)</f>
        <v>4.2490138220886866</v>
      </c>
      <c r="Q235" s="4">
        <f t="shared" si="31"/>
        <v>2.5018742106984275</v>
      </c>
      <c r="R235" s="4">
        <f t="shared" si="32"/>
        <v>0.91704013528063522</v>
      </c>
      <c r="S235" s="2" t="str">
        <f>IF(C235&gt;=Parameters!$B$10,D235-EXP(Parameters!$B$2+Parameters!$B$4*LN($C235)), "")</f>
        <v/>
      </c>
    </row>
    <row r="236" spans="1:19" x14ac:dyDescent="0.35">
      <c r="A236" t="s">
        <v>2500</v>
      </c>
      <c r="B236">
        <v>6</v>
      </c>
      <c r="C236" s="64">
        <v>102</v>
      </c>
      <c r="D236" s="64">
        <v>26</v>
      </c>
      <c r="E236" s="64">
        <v>91</v>
      </c>
      <c r="F236" s="2" t="str">
        <f t="shared" si="25"/>
        <v>2</v>
      </c>
      <c r="G236" s="2" t="str">
        <f t="shared" si="26"/>
        <v>6</v>
      </c>
      <c r="H236" s="2" t="str">
        <f t="shared" si="27"/>
        <v>1</v>
      </c>
      <c r="I236" s="2" t="str">
        <f t="shared" si="28"/>
        <v>102 26</v>
      </c>
      <c r="J236" s="4">
        <f>1/(1+EXP(-Parameters!$B$8-Parameters!$B$9*C236))</f>
        <v>0.70769935811813878</v>
      </c>
      <c r="K236" s="18">
        <f>EXP(Parameters!$B$3+Parameters!$B$5*LN($C236))</f>
        <v>19.820296206539236</v>
      </c>
      <c r="L236" s="18">
        <f>EXP(Parameters!$B$2+Parameters!$B$4*LN($C236))</f>
        <v>24.939811053735465</v>
      </c>
      <c r="M236" s="18">
        <f t="shared" si="29"/>
        <v>21.603949060070374</v>
      </c>
      <c r="N236" s="2" t="str">
        <f t="shared" si="30"/>
        <v>mature</v>
      </c>
      <c r="O236" s="19">
        <f>_xlfn.NORM.DIST(LN($D236), LN(K236), EXP(Parameters!$B$6), 0)</f>
        <v>2.6537636717615952E-6</v>
      </c>
      <c r="P236" s="19">
        <f>_xlfn.NORM.DIST(LN($D236), LN(L236), EXP(Parameters!$B$7), 0)</f>
        <v>5.6171267382129795</v>
      </c>
      <c r="Q236" s="4">
        <f t="shared" si="31"/>
        <v>3.9752377627983848</v>
      </c>
      <c r="R236" s="4">
        <f t="shared" si="32"/>
        <v>1.3800845608579511</v>
      </c>
      <c r="S236" s="2" t="str">
        <f>IF(C236&gt;=Parameters!$B$10,D236-EXP(Parameters!$B$2+Parameters!$B$4*LN($C236)), "")</f>
        <v/>
      </c>
    </row>
    <row r="237" spans="1:19" x14ac:dyDescent="0.35">
      <c r="A237" t="s">
        <v>2500</v>
      </c>
      <c r="B237">
        <v>6</v>
      </c>
      <c r="C237" s="64">
        <v>112</v>
      </c>
      <c r="D237" s="64">
        <v>28</v>
      </c>
      <c r="E237" s="64">
        <v>88</v>
      </c>
      <c r="F237" s="2" t="str">
        <f t="shared" si="25"/>
        <v>2</v>
      </c>
      <c r="G237" s="2" t="str">
        <f t="shared" si="26"/>
        <v>8</v>
      </c>
      <c r="H237" s="2" t="str">
        <f t="shared" si="27"/>
        <v>8</v>
      </c>
      <c r="I237" s="2" t="str">
        <f t="shared" si="28"/>
        <v>112 28</v>
      </c>
      <c r="J237" s="4">
        <f>1/(1+EXP(-Parameters!$B$8-Parameters!$B$9*C237))</f>
        <v>0.87568366424949196</v>
      </c>
      <c r="K237" s="18">
        <f>EXP(Parameters!$B$3+Parameters!$B$5*LN($C237))</f>
        <v>22.425802171071368</v>
      </c>
      <c r="L237" s="18">
        <f>EXP(Parameters!$B$2+Parameters!$B$4*LN($C237))</f>
        <v>28.363999471035015</v>
      </c>
      <c r="M237" s="18">
        <f t="shared" si="29"/>
        <v>24.360229057188494</v>
      </c>
      <c r="N237" s="2" t="str">
        <f t="shared" si="30"/>
        <v>mature</v>
      </c>
      <c r="O237" s="19">
        <f>_xlfn.NORM.DIST(LN($D237), LN(K237), EXP(Parameters!$B$6), 0)</f>
        <v>3.7018584918474551E-4</v>
      </c>
      <c r="P237" s="19">
        <f>_xlfn.NORM.DIST(LN($D237), LN(L237), EXP(Parameters!$B$7), 0)</f>
        <v>7.6186367364663719</v>
      </c>
      <c r="Q237" s="4">
        <f t="shared" si="31"/>
        <v>6.6715617541229806</v>
      </c>
      <c r="R237" s="4">
        <f t="shared" si="32"/>
        <v>1.8978539785650497</v>
      </c>
      <c r="S237" s="2">
        <f>IF(C237&gt;=Parameters!$B$10,D237-EXP(Parameters!$B$2+Parameters!$B$4*LN($C237)), "")</f>
        <v>-0.36399947103501518</v>
      </c>
    </row>
    <row r="238" spans="1:19" x14ac:dyDescent="0.35">
      <c r="A238" t="s">
        <v>2500</v>
      </c>
      <c r="B238">
        <v>6</v>
      </c>
      <c r="C238" s="64">
        <v>126</v>
      </c>
      <c r="D238" s="64">
        <v>33</v>
      </c>
      <c r="E238" s="64">
        <v>95</v>
      </c>
      <c r="F238" s="2" t="str">
        <f t="shared" si="25"/>
        <v>6</v>
      </c>
      <c r="G238" s="2" t="str">
        <f t="shared" si="26"/>
        <v>3</v>
      </c>
      <c r="H238" s="2" t="str">
        <f t="shared" si="27"/>
        <v>5</v>
      </c>
      <c r="I238" s="2" t="str">
        <f t="shared" si="28"/>
        <v>126 33</v>
      </c>
      <c r="J238" s="4">
        <f>1/(1+EXP(-Parameters!$B$8-Parameters!$B$9*C238))</f>
        <v>0.96915022279159102</v>
      </c>
      <c r="K238" s="18">
        <f>EXP(Parameters!$B$3+Parameters!$B$5*LN($C238))</f>
        <v>26.199763956435284</v>
      </c>
      <c r="L238" s="18">
        <f>EXP(Parameters!$B$2+Parameters!$B$4*LN($C238))</f>
        <v>33.352882590927344</v>
      </c>
      <c r="M238" s="18">
        <f t="shared" si="29"/>
        <v>28.337059808197953</v>
      </c>
      <c r="N238" s="2" t="str">
        <f t="shared" si="30"/>
        <v>mature</v>
      </c>
      <c r="O238" s="19">
        <f>_xlfn.NORM.DIST(LN($D238), LN(K238), EXP(Parameters!$B$6), 0)</f>
        <v>1.6566873579016106E-4</v>
      </c>
      <c r="P238" s="19">
        <f>_xlfn.NORM.DIST(LN($D238), LN(L238), EXP(Parameters!$B$7), 0)</f>
        <v>7.6986465787499769</v>
      </c>
      <c r="Q238" s="4">
        <f t="shared" si="31"/>
        <v>7.461150157832849</v>
      </c>
      <c r="R238" s="4">
        <f t="shared" si="32"/>
        <v>2.0097095789848676</v>
      </c>
      <c r="S238" s="2">
        <f>IF(C238&gt;=Parameters!$B$10,D238-EXP(Parameters!$B$2+Parameters!$B$4*LN($C238)), "")</f>
        <v>-0.35288259092734364</v>
      </c>
    </row>
    <row r="239" spans="1:19" x14ac:dyDescent="0.35">
      <c r="A239" t="s">
        <v>2500</v>
      </c>
      <c r="B239">
        <v>6</v>
      </c>
      <c r="C239" s="64">
        <v>105</v>
      </c>
      <c r="D239" s="64">
        <v>24</v>
      </c>
      <c r="E239" s="64">
        <v>83</v>
      </c>
      <c r="F239" s="2" t="str">
        <f t="shared" si="25"/>
        <v>5</v>
      </c>
      <c r="G239" s="2" t="str">
        <f t="shared" si="26"/>
        <v>4</v>
      </c>
      <c r="H239" s="2" t="str">
        <f t="shared" si="27"/>
        <v>3</v>
      </c>
      <c r="I239" s="2" t="str">
        <f t="shared" si="28"/>
        <v>105 24</v>
      </c>
      <c r="J239" s="4">
        <f>1/(1+EXP(-Parameters!$B$8-Parameters!$B$9*C239))</f>
        <v>0.76934531660241856</v>
      </c>
      <c r="K239" s="18">
        <f>EXP(Parameters!$B$3+Parameters!$B$5*LN($C239))</f>
        <v>20.593714849654653</v>
      </c>
      <c r="L239" s="18">
        <f>EXP(Parameters!$B$2+Parameters!$B$4*LN($C239))</f>
        <v>25.954393485790241</v>
      </c>
      <c r="M239" s="18">
        <f t="shared" si="29"/>
        <v>22.42311808998673</v>
      </c>
      <c r="N239" s="2" t="str">
        <f t="shared" si="30"/>
        <v>mature</v>
      </c>
      <c r="O239" s="19">
        <f>_xlfn.NORM.DIST(LN($D239), LN(K239), EXP(Parameters!$B$6), 0)</f>
        <v>6.967943328662865E-2</v>
      </c>
      <c r="P239" s="19">
        <f>_xlfn.NORM.DIST(LN($D239), LN(L239), EXP(Parameters!$B$7), 0)</f>
        <v>2.3881019970686941</v>
      </c>
      <c r="Q239" s="4">
        <f t="shared" si="31"/>
        <v>1.8533469746377327</v>
      </c>
      <c r="R239" s="4">
        <f t="shared" si="32"/>
        <v>0.61699317998333636</v>
      </c>
      <c r="S239" s="2" t="str">
        <f>IF(C239&gt;=Parameters!$B$10,D239-EXP(Parameters!$B$2+Parameters!$B$4*LN($C239)), "")</f>
        <v/>
      </c>
    </row>
    <row r="240" spans="1:19" x14ac:dyDescent="0.35">
      <c r="A240" t="s">
        <v>2500</v>
      </c>
      <c r="B240">
        <v>6</v>
      </c>
      <c r="C240" s="64">
        <v>96</v>
      </c>
      <c r="D240" s="64">
        <v>24</v>
      </c>
      <c r="E240" s="64">
        <v>86</v>
      </c>
      <c r="F240" s="2" t="str">
        <f t="shared" si="25"/>
        <v>6</v>
      </c>
      <c r="G240" s="2" t="str">
        <f t="shared" si="26"/>
        <v>4</v>
      </c>
      <c r="H240" s="2" t="str">
        <f t="shared" si="27"/>
        <v>6</v>
      </c>
      <c r="I240" s="2" t="str">
        <f t="shared" si="28"/>
        <v>96 24</v>
      </c>
      <c r="J240" s="4">
        <f>1/(1+EXP(-Parameters!$B$8-Parameters!$B$9*C240))</f>
        <v>0.56056936183772121</v>
      </c>
      <c r="K240" s="18">
        <f>EXP(Parameters!$B$3+Parameters!$B$5*LN($C240))</f>
        <v>18.295382656444414</v>
      </c>
      <c r="L240" s="18">
        <f>EXP(Parameters!$B$2+Parameters!$B$4*LN($C240))</f>
        <v>22.944300154072717</v>
      </c>
      <c r="M240" s="18">
        <f t="shared" si="29"/>
        <v>19.986193672700193</v>
      </c>
      <c r="N240" s="2" t="str">
        <f t="shared" si="30"/>
        <v>mature</v>
      </c>
      <c r="O240" s="19">
        <f>_xlfn.NORM.DIST(LN($D240), LN(K240), EXP(Parameters!$B$6), 0)</f>
        <v>2.6493744274475346E-6</v>
      </c>
      <c r="P240" s="19">
        <f>_xlfn.NORM.DIST(LN($D240), LN(L240), EXP(Parameters!$B$7), 0)</f>
        <v>5.3084926116325368</v>
      </c>
      <c r="Q240" s="4">
        <f t="shared" si="31"/>
        <v>2.9757794798394044</v>
      </c>
      <c r="R240" s="4">
        <f t="shared" si="32"/>
        <v>1.0905060147090115</v>
      </c>
      <c r="S240" s="2" t="str">
        <f>IF(C240&gt;=Parameters!$B$10,D240-EXP(Parameters!$B$2+Parameters!$B$4*LN($C240)), "")</f>
        <v/>
      </c>
    </row>
    <row r="241" spans="1:19" x14ac:dyDescent="0.35">
      <c r="A241" t="s">
        <v>2500</v>
      </c>
      <c r="B241">
        <v>6</v>
      </c>
      <c r="C241" s="64">
        <v>109</v>
      </c>
      <c r="D241" s="64">
        <v>29</v>
      </c>
      <c r="E241" s="64">
        <v>91</v>
      </c>
      <c r="F241" s="2" t="str">
        <f t="shared" si="25"/>
        <v>9</v>
      </c>
      <c r="G241" s="2" t="str">
        <f t="shared" si="26"/>
        <v>9</v>
      </c>
      <c r="H241" s="2" t="str">
        <f t="shared" si="27"/>
        <v>1</v>
      </c>
      <c r="I241" s="2" t="str">
        <f t="shared" si="28"/>
        <v>109 29</v>
      </c>
      <c r="J241" s="4">
        <f>1/(1+EXP(-Parameters!$B$8-Parameters!$B$9*C241))</f>
        <v>0.83641522323347828</v>
      </c>
      <c r="K241" s="18">
        <f>EXP(Parameters!$B$3+Parameters!$B$5*LN($C241))</f>
        <v>21.635986671827396</v>
      </c>
      <c r="L241" s="18">
        <f>EXP(Parameters!$B$2+Parameters!$B$4*LN($C241))</f>
        <v>27.324167114074939</v>
      </c>
      <c r="M241" s="18">
        <f t="shared" si="29"/>
        <v>23.525698651551952</v>
      </c>
      <c r="N241" s="2" t="str">
        <f t="shared" si="30"/>
        <v>mature</v>
      </c>
      <c r="O241" s="19">
        <f>_xlfn.NORM.DIST(LN($D241), LN(K241), EXP(Parameters!$B$6), 0)</f>
        <v>2.2587514276683305E-7</v>
      </c>
      <c r="P241" s="19">
        <f>_xlfn.NORM.DIST(LN($D241), LN(L241), EXP(Parameters!$B$7), 0)</f>
        <v>3.9496690002758399</v>
      </c>
      <c r="Q241" s="4">
        <f t="shared" si="31"/>
        <v>3.3035633155138004</v>
      </c>
      <c r="R241" s="4">
        <f t="shared" si="32"/>
        <v>1.1950016784956887</v>
      </c>
      <c r="S241" s="2" t="str">
        <f>IF(C241&gt;=Parameters!$B$10,D241-EXP(Parameters!$B$2+Parameters!$B$4*LN($C241)), "")</f>
        <v/>
      </c>
    </row>
    <row r="242" spans="1:19" x14ac:dyDescent="0.35">
      <c r="A242" t="s">
        <v>2500</v>
      </c>
      <c r="B242">
        <v>7</v>
      </c>
      <c r="C242" s="64">
        <v>107</v>
      </c>
      <c r="D242" s="64">
        <v>24</v>
      </c>
      <c r="E242" s="64">
        <v>87</v>
      </c>
      <c r="F242" s="2" t="str">
        <f t="shared" si="25"/>
        <v>7</v>
      </c>
      <c r="G242" s="2" t="str">
        <f t="shared" si="26"/>
        <v>4</v>
      </c>
      <c r="H242" s="2" t="str">
        <f t="shared" si="27"/>
        <v>7</v>
      </c>
      <c r="I242" s="2" t="str">
        <f t="shared" si="28"/>
        <v>107 24</v>
      </c>
      <c r="J242" s="4">
        <f>1/(1+EXP(-Parameters!$B$8-Parameters!$B$9*C242))</f>
        <v>0.8050570197393081</v>
      </c>
      <c r="K242" s="18">
        <f>EXP(Parameters!$B$3+Parameters!$B$5*LN($C242))</f>
        <v>21.113289479843672</v>
      </c>
      <c r="L242" s="18">
        <f>EXP(Parameters!$B$2+Parameters!$B$4*LN($C242))</f>
        <v>26.636875989263057</v>
      </c>
      <c r="M242" s="18">
        <f t="shared" si="29"/>
        <v>22.972945709967171</v>
      </c>
      <c r="N242" s="2" t="str">
        <f t="shared" si="30"/>
        <v>mature</v>
      </c>
      <c r="O242" s="19">
        <f>_xlfn.NORM.DIST(LN($D242), LN(K242), EXP(Parameters!$B$6), 0)</f>
        <v>0.2881879113168121</v>
      </c>
      <c r="P242" s="19">
        <f>_xlfn.NORM.DIST(LN($D242), LN(L242), EXP(Parameters!$B$7), 0)</f>
        <v>0.94993299534561915</v>
      </c>
      <c r="Q242" s="4">
        <f t="shared" si="31"/>
        <v>0.82093043649218156</v>
      </c>
      <c r="R242" s="4">
        <f t="shared" si="32"/>
        <v>-0.19731690333610405</v>
      </c>
      <c r="S242" s="2" t="str">
        <f>IF(C242&gt;=Parameters!$B$10,D242-EXP(Parameters!$B$2+Parameters!$B$4*LN($C242)), "")</f>
        <v/>
      </c>
    </row>
    <row r="243" spans="1:19" x14ac:dyDescent="0.35">
      <c r="A243" t="s">
        <v>2500</v>
      </c>
      <c r="B243">
        <v>7</v>
      </c>
      <c r="C243" s="64">
        <v>116</v>
      </c>
      <c r="D243" s="64">
        <v>28</v>
      </c>
      <c r="E243" s="64">
        <v>95</v>
      </c>
      <c r="F243" s="2" t="str">
        <f t="shared" si="25"/>
        <v>6</v>
      </c>
      <c r="G243" s="2" t="str">
        <f t="shared" si="26"/>
        <v>8</v>
      </c>
      <c r="H243" s="2" t="str">
        <f t="shared" si="27"/>
        <v>5</v>
      </c>
      <c r="I243" s="2" t="str">
        <f t="shared" si="28"/>
        <v>116 28</v>
      </c>
      <c r="J243" s="4">
        <f>1/(1+EXP(-Parameters!$B$8-Parameters!$B$9*C243))</f>
        <v>0.91523910845155709</v>
      </c>
      <c r="K243" s="18">
        <f>EXP(Parameters!$B$3+Parameters!$B$5*LN($C243))</f>
        <v>23.489463803846061</v>
      </c>
      <c r="L243" s="18">
        <f>EXP(Parameters!$B$2+Parameters!$B$4*LN($C243))</f>
        <v>29.766770180323583</v>
      </c>
      <c r="M243" s="18">
        <f t="shared" si="29"/>
        <v>25.482825016561367</v>
      </c>
      <c r="N243" s="2" t="str">
        <f t="shared" si="30"/>
        <v>mature</v>
      </c>
      <c r="O243" s="19">
        <f>_xlfn.NORM.DIST(LN($D243), LN(K243), EXP(Parameters!$B$6), 0)</f>
        <v>1.5482586637848189E-2</v>
      </c>
      <c r="P243" s="19">
        <f>_xlfn.NORM.DIST(LN($D243), LN(L243), EXP(Parameters!$B$7), 0)</f>
        <v>3.7982855133808222</v>
      </c>
      <c r="Q243" s="4">
        <f t="shared" si="31"/>
        <v>3.4776517647580283</v>
      </c>
      <c r="R243" s="4">
        <f t="shared" si="32"/>
        <v>1.2463572857777823</v>
      </c>
      <c r="S243" s="2">
        <f>IF(C243&gt;=Parameters!$B$10,D243-EXP(Parameters!$B$2+Parameters!$B$4*LN($C243)), "")</f>
        <v>-1.7667701803235829</v>
      </c>
    </row>
    <row r="244" spans="1:19" x14ac:dyDescent="0.35">
      <c r="A244" t="s">
        <v>2500</v>
      </c>
      <c r="B244">
        <v>7</v>
      </c>
      <c r="C244" s="64">
        <v>92</v>
      </c>
      <c r="D244" s="64">
        <v>21</v>
      </c>
      <c r="E244" s="64">
        <v>78</v>
      </c>
      <c r="F244" s="2" t="str">
        <f t="shared" si="25"/>
        <v>2</v>
      </c>
      <c r="G244" s="2" t="str">
        <f t="shared" si="26"/>
        <v>1</v>
      </c>
      <c r="H244" s="2" t="str">
        <f t="shared" si="27"/>
        <v>8</v>
      </c>
      <c r="I244" s="2" t="str">
        <f t="shared" si="28"/>
        <v>92 21</v>
      </c>
      <c r="J244" s="4">
        <f>1/(1+EXP(-Parameters!$B$8-Parameters!$B$9*C244))</f>
        <v>0.4542030934768464</v>
      </c>
      <c r="K244" s="18">
        <f>EXP(Parameters!$B$3+Parameters!$B$5*LN($C244))</f>
        <v>17.295505583978258</v>
      </c>
      <c r="L244" s="18">
        <f>EXP(Parameters!$B$2+Parameters!$B$4*LN($C244))</f>
        <v>21.639581788526439</v>
      </c>
      <c r="M244" s="18">
        <f t="shared" si="29"/>
        <v>18.923423912231744</v>
      </c>
      <c r="N244" s="2" t="str">
        <f t="shared" si="30"/>
        <v>mature</v>
      </c>
      <c r="O244" s="19">
        <f>_xlfn.NORM.DIST(LN($D244), LN(K244), EXP(Parameters!$B$6), 0)</f>
        <v>3.89469089096271E-3</v>
      </c>
      <c r="P244" s="19">
        <f>_xlfn.NORM.DIST(LN($D244), LN(L244), EXP(Parameters!$B$7), 0)</f>
        <v>6.6055917318652417</v>
      </c>
      <c r="Q244" s="4">
        <f t="shared" si="31"/>
        <v>3.0024059090984236</v>
      </c>
      <c r="R244" s="4">
        <f t="shared" si="32"/>
        <v>1.0994139369617117</v>
      </c>
      <c r="S244" s="2" t="str">
        <f>IF(C244&gt;=Parameters!$B$10,D244-EXP(Parameters!$B$2+Parameters!$B$4*LN($C244)), "")</f>
        <v/>
      </c>
    </row>
    <row r="245" spans="1:19" x14ac:dyDescent="0.35">
      <c r="A245" t="s">
        <v>2500</v>
      </c>
      <c r="B245">
        <v>7</v>
      </c>
      <c r="C245" s="64">
        <v>107</v>
      </c>
      <c r="D245" s="64">
        <v>27</v>
      </c>
      <c r="E245" s="64">
        <v>87</v>
      </c>
      <c r="F245" s="2" t="str">
        <f t="shared" si="25"/>
        <v>7</v>
      </c>
      <c r="G245" s="2" t="str">
        <f t="shared" si="26"/>
        <v>7</v>
      </c>
      <c r="H245" s="2" t="str">
        <f t="shared" si="27"/>
        <v>7</v>
      </c>
      <c r="I245" s="2" t="str">
        <f t="shared" si="28"/>
        <v>107 27</v>
      </c>
      <c r="J245" s="4">
        <f>1/(1+EXP(-Parameters!$B$8-Parameters!$B$9*C245))</f>
        <v>0.8050570197393081</v>
      </c>
      <c r="K245" s="18">
        <f>EXP(Parameters!$B$3+Parameters!$B$5*LN($C245))</f>
        <v>21.113289479843672</v>
      </c>
      <c r="L245" s="18">
        <f>EXP(Parameters!$B$2+Parameters!$B$4*LN($C245))</f>
        <v>26.636875989263057</v>
      </c>
      <c r="M245" s="18">
        <f t="shared" si="29"/>
        <v>22.972945709967171</v>
      </c>
      <c r="N245" s="2" t="str">
        <f t="shared" si="30"/>
        <v>mature</v>
      </c>
      <c r="O245" s="19">
        <f>_xlfn.NORM.DIST(LN($D245), LN(K245), EXP(Parameters!$B$6), 0)</f>
        <v>3.8250223540745222E-5</v>
      </c>
      <c r="P245" s="19">
        <f>_xlfn.NORM.DIST(LN($D245), LN(L245), EXP(Parameters!$B$7), 0)</f>
        <v>7.5941991422697406</v>
      </c>
      <c r="Q245" s="4">
        <f t="shared" si="31"/>
        <v>6.1137707853950598</v>
      </c>
      <c r="R245" s="4">
        <f t="shared" si="32"/>
        <v>1.8105437326440288</v>
      </c>
      <c r="S245" s="2" t="str">
        <f>IF(C245&gt;=Parameters!$B$10,D245-EXP(Parameters!$B$2+Parameters!$B$4*LN($C245)), "")</f>
        <v/>
      </c>
    </row>
    <row r="246" spans="1:19" x14ac:dyDescent="0.35">
      <c r="A246" t="s">
        <v>2500</v>
      </c>
      <c r="B246">
        <v>7</v>
      </c>
      <c r="C246" s="64">
        <v>125</v>
      </c>
      <c r="D246" s="64">
        <v>34</v>
      </c>
      <c r="E246" s="64">
        <v>87</v>
      </c>
      <c r="F246" s="2" t="str">
        <f t="shared" si="25"/>
        <v>5</v>
      </c>
      <c r="G246" s="2" t="str">
        <f t="shared" si="26"/>
        <v>4</v>
      </c>
      <c r="H246" s="2" t="str">
        <f t="shared" si="27"/>
        <v>7</v>
      </c>
      <c r="I246" s="2" t="str">
        <f t="shared" si="28"/>
        <v>125 34</v>
      </c>
      <c r="J246" s="4">
        <f>1/(1+EXP(-Parameters!$B$8-Parameters!$B$9*C246))</f>
        <v>0.96579223934909197</v>
      </c>
      <c r="K246" s="18">
        <f>EXP(Parameters!$B$3+Parameters!$B$5*LN($C246))</f>
        <v>25.925526076467591</v>
      </c>
      <c r="L246" s="18">
        <f>EXP(Parameters!$B$2+Parameters!$B$4*LN($C246))</f>
        <v>32.989294893652627</v>
      </c>
      <c r="M246" s="18">
        <f t="shared" si="29"/>
        <v>28.048645779336979</v>
      </c>
      <c r="N246" s="2" t="str">
        <f t="shared" si="30"/>
        <v>mature</v>
      </c>
      <c r="O246" s="19">
        <f>_xlfn.NORM.DIST(LN($D246), LN(K246), EXP(Parameters!$B$6), 0)</f>
        <v>2.7299764428549586E-6</v>
      </c>
      <c r="P246" s="19">
        <f>_xlfn.NORM.DIST(LN($D246), LN(L246), EXP(Parameters!$B$7), 0)</f>
        <v>6.5920136369368212</v>
      </c>
      <c r="Q246" s="4">
        <f t="shared" si="31"/>
        <v>6.3665157056233452</v>
      </c>
      <c r="R246" s="4">
        <f t="shared" si="32"/>
        <v>1.8510523349447237</v>
      </c>
      <c r="S246" s="2">
        <f>IF(C246&gt;=Parameters!$B$10,D246-EXP(Parameters!$B$2+Parameters!$B$4*LN($C246)), "")</f>
        <v>1.0107051063473733</v>
      </c>
    </row>
    <row r="247" spans="1:19" x14ac:dyDescent="0.35">
      <c r="A247" t="s">
        <v>2500</v>
      </c>
      <c r="B247">
        <v>7</v>
      </c>
      <c r="C247" s="64">
        <v>104</v>
      </c>
      <c r="D247" s="64">
        <v>27</v>
      </c>
      <c r="E247" s="64">
        <v>84</v>
      </c>
      <c r="F247" s="2" t="str">
        <f t="shared" si="25"/>
        <v>4</v>
      </c>
      <c r="G247" s="2" t="str">
        <f t="shared" si="26"/>
        <v>7</v>
      </c>
      <c r="H247" s="2" t="str">
        <f t="shared" si="27"/>
        <v>4</v>
      </c>
      <c r="I247" s="2" t="str">
        <f t="shared" si="28"/>
        <v>104 27</v>
      </c>
      <c r="J247" s="4">
        <f>1/(1+EXP(-Parameters!$B$8-Parameters!$B$9*C247))</f>
        <v>0.74985222302072962</v>
      </c>
      <c r="K247" s="18">
        <f>EXP(Parameters!$B$3+Parameters!$B$5*LN($C247))</f>
        <v>20.335111036615832</v>
      </c>
      <c r="L247" s="18">
        <f>EXP(Parameters!$B$2+Parameters!$B$4*LN($C247))</f>
        <v>25.614973208246262</v>
      </c>
      <c r="M247" s="18">
        <f t="shared" si="29"/>
        <v>22.14931366219318</v>
      </c>
      <c r="N247" s="2" t="str">
        <f t="shared" si="30"/>
        <v>mature</v>
      </c>
      <c r="O247" s="19">
        <f>_xlfn.NORM.DIST(LN($D247), LN(K247), EXP(Parameters!$B$6), 0)</f>
        <v>6.8105787264166737E-7</v>
      </c>
      <c r="P247" s="19">
        <f>_xlfn.NORM.DIST(LN($D247), LN(L247), EXP(Parameters!$B$7), 0)</f>
        <v>4.5881446587506156</v>
      </c>
      <c r="Q247" s="4">
        <f t="shared" si="31"/>
        <v>3.4404306422699489</v>
      </c>
      <c r="R247" s="4">
        <f t="shared" si="32"/>
        <v>1.2355966502564857</v>
      </c>
      <c r="S247" s="2" t="str">
        <f>IF(C247&gt;=Parameters!$B$10,D247-EXP(Parameters!$B$2+Parameters!$B$4*LN($C247)), "")</f>
        <v/>
      </c>
    </row>
    <row r="248" spans="1:19" x14ac:dyDescent="0.35">
      <c r="A248" t="s">
        <v>2500</v>
      </c>
      <c r="B248">
        <v>7</v>
      </c>
      <c r="C248" s="64">
        <v>109</v>
      </c>
      <c r="D248" s="64">
        <v>28</v>
      </c>
      <c r="E248" s="64">
        <v>81</v>
      </c>
      <c r="F248" s="2" t="str">
        <f t="shared" si="25"/>
        <v>9</v>
      </c>
      <c r="G248" s="2" t="str">
        <f t="shared" si="26"/>
        <v>8</v>
      </c>
      <c r="H248" s="2" t="str">
        <f t="shared" si="27"/>
        <v>1</v>
      </c>
      <c r="I248" s="2" t="str">
        <f t="shared" si="28"/>
        <v>109 28</v>
      </c>
      <c r="J248" s="4">
        <f>1/(1+EXP(-Parameters!$B$8-Parameters!$B$9*C248))</f>
        <v>0.83641522323347828</v>
      </c>
      <c r="K248" s="18">
        <f>EXP(Parameters!$B$3+Parameters!$B$5*LN($C248))</f>
        <v>21.635986671827396</v>
      </c>
      <c r="L248" s="18">
        <f>EXP(Parameters!$B$2+Parameters!$B$4*LN($C248))</f>
        <v>27.324167114074939</v>
      </c>
      <c r="M248" s="18">
        <f t="shared" si="29"/>
        <v>23.525698651551952</v>
      </c>
      <c r="N248" s="2" t="str">
        <f t="shared" si="30"/>
        <v>mature</v>
      </c>
      <c r="O248" s="19">
        <f>_xlfn.NORM.DIST(LN($D248), LN(K248), EXP(Parameters!$B$6), 0)</f>
        <v>1.133890179116365E-5</v>
      </c>
      <c r="P248" s="19">
        <f>_xlfn.NORM.DIST(LN($D248), LN(L248), EXP(Parameters!$B$7), 0)</f>
        <v>7.0069339468732981</v>
      </c>
      <c r="Q248" s="4">
        <f t="shared" si="31"/>
        <v>5.8607080762279855</v>
      </c>
      <c r="R248" s="4">
        <f t="shared" si="32"/>
        <v>1.7682704284101252</v>
      </c>
      <c r="S248" s="2" t="str">
        <f>IF(C248&gt;=Parameters!$B$10,D248-EXP(Parameters!$B$2+Parameters!$B$4*LN($C248)), "")</f>
        <v/>
      </c>
    </row>
    <row r="249" spans="1:19" x14ac:dyDescent="0.35">
      <c r="A249" t="s">
        <v>2500</v>
      </c>
      <c r="B249">
        <v>7</v>
      </c>
      <c r="C249" s="64">
        <v>90</v>
      </c>
      <c r="D249" s="64">
        <v>22</v>
      </c>
      <c r="E249" s="64">
        <v>89</v>
      </c>
      <c r="F249" s="2" t="str">
        <f t="shared" si="25"/>
        <v>0</v>
      </c>
      <c r="G249" s="2" t="str">
        <f t="shared" si="26"/>
        <v>2</v>
      </c>
      <c r="H249" s="2" t="str">
        <f t="shared" si="27"/>
        <v>9</v>
      </c>
      <c r="I249" s="2" t="str">
        <f t="shared" si="28"/>
        <v>90 22</v>
      </c>
      <c r="J249" s="4">
        <f>1/(1+EXP(-Parameters!$B$8-Parameters!$B$9*C249))</f>
        <v>0.40196354817400864</v>
      </c>
      <c r="K249" s="18">
        <f>EXP(Parameters!$B$3+Parameters!$B$5*LN($C249))</f>
        <v>16.800732059348853</v>
      </c>
      <c r="L249" s="18">
        <f>EXP(Parameters!$B$2+Parameters!$B$4*LN($C249))</f>
        <v>20.995113720228492</v>
      </c>
      <c r="M249" s="18">
        <f t="shared" si="29"/>
        <v>18.39690340514494</v>
      </c>
      <c r="N249" s="2" t="str">
        <f t="shared" si="30"/>
        <v>mature</v>
      </c>
      <c r="O249" s="19">
        <f>_xlfn.NORM.DIST(LN($D249), LN(K249), EXP(Parameters!$B$6), 0)</f>
        <v>3.2220068551243925E-6</v>
      </c>
      <c r="P249" s="19">
        <f>_xlfn.NORM.DIST(LN($D249), LN(L249), EXP(Parameters!$B$7), 0)</f>
        <v>5.1435361520705545</v>
      </c>
      <c r="Q249" s="4">
        <f t="shared" si="31"/>
        <v>2.0675159687251146</v>
      </c>
      <c r="R249" s="4">
        <f t="shared" si="32"/>
        <v>0.72634787157396619</v>
      </c>
      <c r="S249" s="2" t="str">
        <f>IF(C249&gt;=Parameters!$B$10,D249-EXP(Parameters!$B$2+Parameters!$B$4*LN($C249)), "")</f>
        <v/>
      </c>
    </row>
    <row r="250" spans="1:19" x14ac:dyDescent="0.35">
      <c r="A250" t="s">
        <v>2500</v>
      </c>
      <c r="B250">
        <v>7</v>
      </c>
      <c r="C250" s="64">
        <v>101</v>
      </c>
      <c r="D250" s="64">
        <v>25</v>
      </c>
      <c r="E250" s="64">
        <v>81</v>
      </c>
      <c r="F250" s="2" t="str">
        <f t="shared" si="25"/>
        <v>1</v>
      </c>
      <c r="G250" s="2" t="str">
        <f t="shared" si="26"/>
        <v>5</v>
      </c>
      <c r="H250" s="2" t="str">
        <f t="shared" si="27"/>
        <v>1</v>
      </c>
      <c r="I250" s="2" t="str">
        <f t="shared" si="28"/>
        <v>101 25</v>
      </c>
      <c r="J250" s="4">
        <f>1/(1+EXP(-Parameters!$B$8-Parameters!$B$9*C250))</f>
        <v>0.68512867413061007</v>
      </c>
      <c r="K250" s="18">
        <f>EXP(Parameters!$B$3+Parameters!$B$5*LN($C250))</f>
        <v>19.564095759536546</v>
      </c>
      <c r="L250" s="18">
        <f>EXP(Parameters!$B$2+Parameters!$B$4*LN($C250))</f>
        <v>24.604084103744224</v>
      </c>
      <c r="M250" s="18">
        <f t="shared" si="29"/>
        <v>21.33239933720473</v>
      </c>
      <c r="N250" s="2" t="str">
        <f t="shared" si="30"/>
        <v>mature</v>
      </c>
      <c r="O250" s="19">
        <f>_xlfn.NORM.DIST(LN($D250), LN(K250), EXP(Parameters!$B$6), 0)</f>
        <v>4.1232068097076122E-5</v>
      </c>
      <c r="P250" s="19">
        <f>_xlfn.NORM.DIST(LN($D250), LN(L250), EXP(Parameters!$B$7), 0)</f>
        <v>7.4892910676222195</v>
      </c>
      <c r="Q250" s="4">
        <f t="shared" si="31"/>
        <v>5.1311410421341828</v>
      </c>
      <c r="R250" s="4">
        <f t="shared" si="32"/>
        <v>1.6353280598171107</v>
      </c>
      <c r="S250" s="2" t="str">
        <f>IF(C250&gt;=Parameters!$B$10,D250-EXP(Parameters!$B$2+Parameters!$B$4*LN($C250)), "")</f>
        <v/>
      </c>
    </row>
    <row r="251" spans="1:19" x14ac:dyDescent="0.35">
      <c r="A251" t="s">
        <v>2500</v>
      </c>
      <c r="B251">
        <v>7</v>
      </c>
      <c r="C251" s="64">
        <v>96</v>
      </c>
      <c r="D251" s="64">
        <v>23</v>
      </c>
      <c r="E251" s="64">
        <v>86</v>
      </c>
      <c r="F251" s="2" t="str">
        <f t="shared" si="25"/>
        <v>6</v>
      </c>
      <c r="G251" s="2" t="str">
        <f t="shared" si="26"/>
        <v>3</v>
      </c>
      <c r="H251" s="2" t="str">
        <f t="shared" si="27"/>
        <v>6</v>
      </c>
      <c r="I251" s="2" t="str">
        <f t="shared" si="28"/>
        <v>96 23</v>
      </c>
      <c r="J251" s="4">
        <f>1/(1+EXP(-Parameters!$B$8-Parameters!$B$9*C251))</f>
        <v>0.56056936183772121</v>
      </c>
      <c r="K251" s="18">
        <f>EXP(Parameters!$B$3+Parameters!$B$5*LN($C251))</f>
        <v>18.295382656444414</v>
      </c>
      <c r="L251" s="18">
        <f>EXP(Parameters!$B$2+Parameters!$B$4*LN($C251))</f>
        <v>22.944300154072717</v>
      </c>
      <c r="M251" s="18">
        <f t="shared" si="29"/>
        <v>19.986193672700193</v>
      </c>
      <c r="N251" s="2" t="str">
        <f t="shared" si="30"/>
        <v>mature</v>
      </c>
      <c r="O251" s="19">
        <f>_xlfn.NORM.DIST(LN($D251), LN(K251), EXP(Parameters!$B$6), 0)</f>
        <v>1.9794808252710246E-4</v>
      </c>
      <c r="P251" s="19">
        <f>_xlfn.NORM.DIST(LN($D251), LN(L251), EXP(Parameters!$B$7), 0)</f>
        <v>7.861010191683814</v>
      </c>
      <c r="Q251" s="4">
        <f t="shared" si="31"/>
        <v>4.4067284510042457</v>
      </c>
      <c r="R251" s="4">
        <f t="shared" si="32"/>
        <v>1.483132566308635</v>
      </c>
      <c r="S251" s="2" t="str">
        <f>IF(C251&gt;=Parameters!$B$10,D251-EXP(Parameters!$B$2+Parameters!$B$4*LN($C251)), "")</f>
        <v/>
      </c>
    </row>
    <row r="252" spans="1:19" x14ac:dyDescent="0.35">
      <c r="A252" t="s">
        <v>2500</v>
      </c>
      <c r="B252">
        <v>7</v>
      </c>
      <c r="C252" s="64">
        <v>99</v>
      </c>
      <c r="D252" s="64">
        <v>23</v>
      </c>
      <c r="E252" s="64">
        <v>77</v>
      </c>
      <c r="F252" s="2" t="str">
        <f t="shared" si="25"/>
        <v>9</v>
      </c>
      <c r="G252" s="2" t="str">
        <f t="shared" si="26"/>
        <v>3</v>
      </c>
      <c r="H252" s="2" t="str">
        <f t="shared" si="27"/>
        <v>7</v>
      </c>
      <c r="I252" s="2" t="str">
        <f t="shared" si="28"/>
        <v>99 23</v>
      </c>
      <c r="J252" s="4">
        <f>1/(1+EXP(-Parameters!$B$8-Parameters!$B$9*C252))</f>
        <v>0.63734399661284968</v>
      </c>
      <c r="K252" s="18">
        <f>EXP(Parameters!$B$3+Parameters!$B$5*LN($C252))</f>
        <v>19.054135886807494</v>
      </c>
      <c r="L252" s="18">
        <f>EXP(Parameters!$B$2+Parameters!$B$4*LN($C252))</f>
        <v>23.936376676988925</v>
      </c>
      <c r="M252" s="18">
        <f t="shared" si="29"/>
        <v>20.791591843683772</v>
      </c>
      <c r="N252" s="2" t="str">
        <f t="shared" si="30"/>
        <v>mature</v>
      </c>
      <c r="O252" s="19">
        <f>_xlfn.NORM.DIST(LN($D252), LN(K252), EXP(Parameters!$B$6), 0)</f>
        <v>6.1346073285200343E-3</v>
      </c>
      <c r="P252" s="19">
        <f>_xlfn.NORM.DIST(LN($D252), LN(L252), EXP(Parameters!$B$7), 0)</f>
        <v>5.7730744979600415</v>
      </c>
      <c r="Q252" s="4">
        <f t="shared" si="31"/>
        <v>3.6816591254496842</v>
      </c>
      <c r="R252" s="4">
        <f t="shared" si="32"/>
        <v>1.3033634998858072</v>
      </c>
      <c r="S252" s="2" t="str">
        <f>IF(C252&gt;=Parameters!$B$10,D252-EXP(Parameters!$B$2+Parameters!$B$4*LN($C252)), "")</f>
        <v/>
      </c>
    </row>
    <row r="253" spans="1:19" x14ac:dyDescent="0.35">
      <c r="A253" t="s">
        <v>2500</v>
      </c>
      <c r="B253">
        <v>7</v>
      </c>
      <c r="C253" s="64">
        <v>110</v>
      </c>
      <c r="D253" s="64">
        <v>28</v>
      </c>
      <c r="E253" s="64">
        <v>89</v>
      </c>
      <c r="F253" s="2" t="str">
        <f t="shared" si="25"/>
        <v>0</v>
      </c>
      <c r="G253" s="2" t="str">
        <f t="shared" si="26"/>
        <v>8</v>
      </c>
      <c r="H253" s="2" t="str">
        <f t="shared" si="27"/>
        <v>9</v>
      </c>
      <c r="I253" s="2" t="str">
        <f t="shared" si="28"/>
        <v>110 28</v>
      </c>
      <c r="J253" s="4">
        <f>1/(1+EXP(-Parameters!$B$8-Parameters!$B$9*C253))</f>
        <v>0.85050758826483663</v>
      </c>
      <c r="K253" s="18">
        <f>EXP(Parameters!$B$3+Parameters!$B$5*LN($C253))</f>
        <v>21.898493978978827</v>
      </c>
      <c r="L253" s="18">
        <f>EXP(Parameters!$B$2+Parameters!$B$4*LN($C253))</f>
        <v>27.669598567790544</v>
      </c>
      <c r="M253" s="18">
        <f t="shared" si="29"/>
        <v>23.803160025837798</v>
      </c>
      <c r="N253" s="2" t="str">
        <f t="shared" si="30"/>
        <v>mature</v>
      </c>
      <c r="O253" s="19">
        <f>_xlfn.NORM.DIST(LN($D253), LN(K253), EXP(Parameters!$B$6), 0)</f>
        <v>3.8816646813007074E-5</v>
      </c>
      <c r="P253" s="19">
        <f>_xlfn.NORM.DIST(LN($D253), LN(L253), EXP(Parameters!$B$7), 0)</f>
        <v>7.6571678636022424</v>
      </c>
      <c r="Q253" s="4">
        <f t="shared" si="31"/>
        <v>6.5124851754055024</v>
      </c>
      <c r="R253" s="4">
        <f t="shared" si="32"/>
        <v>1.8737211307476049</v>
      </c>
      <c r="S253" s="2">
        <f>IF(C253&gt;=Parameters!$B$10,D253-EXP(Parameters!$B$2+Parameters!$B$4*LN($C253)), "")</f>
        <v>0.33040143220945595</v>
      </c>
    </row>
    <row r="254" spans="1:19" x14ac:dyDescent="0.35">
      <c r="A254" t="s">
        <v>2500</v>
      </c>
      <c r="B254">
        <v>7</v>
      </c>
      <c r="C254" s="64">
        <v>124</v>
      </c>
      <c r="D254" s="64">
        <v>31</v>
      </c>
      <c r="E254" s="64">
        <v>95</v>
      </c>
      <c r="F254" s="2" t="str">
        <f t="shared" si="25"/>
        <v>4</v>
      </c>
      <c r="G254" s="2" t="str">
        <f t="shared" si="26"/>
        <v>1</v>
      </c>
      <c r="H254" s="2" t="str">
        <f t="shared" si="27"/>
        <v>5</v>
      </c>
      <c r="I254" s="2" t="str">
        <f t="shared" si="28"/>
        <v>124 31</v>
      </c>
      <c r="J254" s="4">
        <f>1/(1+EXP(-Parameters!$B$8-Parameters!$B$9*C254))</f>
        <v>0.96208304139679479</v>
      </c>
      <c r="K254" s="18">
        <f>EXP(Parameters!$B$3+Parameters!$B$5*LN($C254))</f>
        <v>25.651990554394686</v>
      </c>
      <c r="L254" s="18">
        <f>EXP(Parameters!$B$2+Parameters!$B$4*LN($C254))</f>
        <v>32.626798102515636</v>
      </c>
      <c r="M254" s="18">
        <f t="shared" si="29"/>
        <v>27.76088600038949</v>
      </c>
      <c r="N254" s="2" t="str">
        <f t="shared" si="30"/>
        <v>mature</v>
      </c>
      <c r="O254" s="19">
        <f>_xlfn.NORM.DIST(LN($D254), LN(K254), EXP(Parameters!$B$6), 0)</f>
        <v>5.6153890214454619E-3</v>
      </c>
      <c r="P254" s="19">
        <f>_xlfn.NORM.DIST(LN($D254), LN(L254), EXP(Parameters!$B$7), 0)</f>
        <v>4.7305283274594272</v>
      </c>
      <c r="Q254" s="4">
        <f t="shared" si="31"/>
        <v>4.5513739991689253</v>
      </c>
      <c r="R254" s="4">
        <f t="shared" si="32"/>
        <v>1.5154291652160528</v>
      </c>
      <c r="S254" s="2">
        <f>IF(C254&gt;=Parameters!$B$10,D254-EXP(Parameters!$B$2+Parameters!$B$4*LN($C254)), "")</f>
        <v>-1.6267981025156359</v>
      </c>
    </row>
    <row r="255" spans="1:19" x14ac:dyDescent="0.35">
      <c r="A255" t="s">
        <v>2500</v>
      </c>
      <c r="B255">
        <v>7</v>
      </c>
      <c r="C255" s="64">
        <v>120</v>
      </c>
      <c r="D255" s="64">
        <v>30</v>
      </c>
      <c r="E255" s="64">
        <v>89</v>
      </c>
      <c r="F255" s="2" t="str">
        <f t="shared" si="25"/>
        <v>0</v>
      </c>
      <c r="G255" s="2" t="str">
        <f t="shared" si="26"/>
        <v>0</v>
      </c>
      <c r="H255" s="2" t="str">
        <f t="shared" si="27"/>
        <v>9</v>
      </c>
      <c r="I255" s="2" t="str">
        <f t="shared" si="28"/>
        <v>120 30</v>
      </c>
      <c r="J255" s="4">
        <f>1/(1+EXP(-Parameters!$B$8-Parameters!$B$9*C255))</f>
        <v>0.94302749735763791</v>
      </c>
      <c r="K255" s="18">
        <f>EXP(Parameters!$B$3+Parameters!$B$5*LN($C255))</f>
        <v>24.564949711118476</v>
      </c>
      <c r="L255" s="18">
        <f>EXP(Parameters!$B$2+Parameters!$B$4*LN($C255))</f>
        <v>31.187830792882128</v>
      </c>
      <c r="M255" s="18">
        <f t="shared" si="29"/>
        <v>26.616465663530541</v>
      </c>
      <c r="N255" s="2" t="str">
        <f t="shared" si="30"/>
        <v>mature</v>
      </c>
      <c r="O255" s="19">
        <f>_xlfn.NORM.DIST(LN($D255), LN(K255), EXP(Parameters!$B$6), 0)</f>
        <v>2.4512152034675788E-3</v>
      </c>
      <c r="P255" s="19">
        <f>_xlfn.NORM.DIST(LN($D255), LN(L255), EXP(Parameters!$B$7), 0)</f>
        <v>5.8688986553715905</v>
      </c>
      <c r="Q255" s="4">
        <f t="shared" si="31"/>
        <v>5.5346724630853332</v>
      </c>
      <c r="R255" s="4">
        <f t="shared" si="32"/>
        <v>1.7110323888153165</v>
      </c>
      <c r="S255" s="2">
        <f>IF(C255&gt;=Parameters!$B$10,D255-EXP(Parameters!$B$2+Parameters!$B$4*LN($C255)), "")</f>
        <v>-1.1878307928821279</v>
      </c>
    </row>
    <row r="256" spans="1:19" x14ac:dyDescent="0.35">
      <c r="A256" t="s">
        <v>2500</v>
      </c>
      <c r="B256">
        <v>7</v>
      </c>
      <c r="C256" s="64">
        <v>102</v>
      </c>
      <c r="D256" s="64">
        <v>24</v>
      </c>
      <c r="E256" s="64">
        <v>90</v>
      </c>
      <c r="F256" s="2" t="str">
        <f t="shared" si="25"/>
        <v>2</v>
      </c>
      <c r="G256" s="2" t="str">
        <f t="shared" si="26"/>
        <v>4</v>
      </c>
      <c r="H256" s="2" t="str">
        <f t="shared" si="27"/>
        <v>0</v>
      </c>
      <c r="I256" s="2" t="str">
        <f t="shared" si="28"/>
        <v>102 24</v>
      </c>
      <c r="J256" s="4">
        <f>1/(1+EXP(-Parameters!$B$8-Parameters!$B$9*C256))</f>
        <v>0.70769935811813878</v>
      </c>
      <c r="K256" s="18">
        <f>EXP(Parameters!$B$3+Parameters!$B$5*LN($C256))</f>
        <v>19.820296206539236</v>
      </c>
      <c r="L256" s="18">
        <f>EXP(Parameters!$B$2+Parameters!$B$4*LN($C256))</f>
        <v>24.939811053735465</v>
      </c>
      <c r="M256" s="18">
        <f t="shared" si="29"/>
        <v>21.603949060070374</v>
      </c>
      <c r="N256" s="2" t="str">
        <f t="shared" si="30"/>
        <v>mature</v>
      </c>
      <c r="O256" s="19">
        <f>_xlfn.NORM.DIST(LN($D256), LN(K256), EXP(Parameters!$B$6), 0)</f>
        <v>4.8195378123702254E-3</v>
      </c>
      <c r="P256" s="19">
        <f>_xlfn.NORM.DIST(LN($D256), LN(L256), EXP(Parameters!$B$7), 0)</f>
        <v>5.9059804204273281</v>
      </c>
      <c r="Q256" s="4">
        <f t="shared" si="31"/>
        <v>4.1810673065908457</v>
      </c>
      <c r="R256" s="4">
        <f t="shared" si="32"/>
        <v>1.4305665504488345</v>
      </c>
      <c r="S256" s="2" t="str">
        <f>IF(C256&gt;=Parameters!$B$10,D256-EXP(Parameters!$B$2+Parameters!$B$4*LN($C256)), "")</f>
        <v/>
      </c>
    </row>
    <row r="257" spans="1:19" x14ac:dyDescent="0.35">
      <c r="A257" t="s">
        <v>2500</v>
      </c>
      <c r="B257">
        <v>7</v>
      </c>
      <c r="C257" s="64">
        <v>103</v>
      </c>
      <c r="D257" s="64">
        <v>23</v>
      </c>
      <c r="E257" s="64">
        <v>86</v>
      </c>
      <c r="F257" s="2" t="str">
        <f t="shared" si="25"/>
        <v>3</v>
      </c>
      <c r="G257" s="2" t="str">
        <f t="shared" si="26"/>
        <v>3</v>
      </c>
      <c r="H257" s="2" t="str">
        <f t="shared" si="27"/>
        <v>6</v>
      </c>
      <c r="I257" s="2" t="str">
        <f t="shared" si="28"/>
        <v>103 23</v>
      </c>
      <c r="J257" s="4">
        <f>1/(1+EXP(-Parameters!$B$8-Parameters!$B$9*C257))</f>
        <v>0.72929139759356365</v>
      </c>
      <c r="K257" s="18">
        <f>EXP(Parameters!$B$3+Parameters!$B$5*LN($C257))</f>
        <v>20.077303074934573</v>
      </c>
      <c r="L257" s="18">
        <f>EXP(Parameters!$B$2+Parameters!$B$4*LN($C257))</f>
        <v>25.276776596017228</v>
      </c>
      <c r="M257" s="18">
        <f t="shared" si="29"/>
        <v>21.876255591489173</v>
      </c>
      <c r="N257" s="2" t="str">
        <f t="shared" si="30"/>
        <v>mature</v>
      </c>
      <c r="O257" s="19">
        <f>_xlfn.NORM.DIST(LN($D257), LN(K257), EXP(Parameters!$B$6), 0)</f>
        <v>0.19034132728957218</v>
      </c>
      <c r="P257" s="19">
        <f>_xlfn.NORM.DIST(LN($D257), LN(L257), EXP(Parameters!$B$7), 0)</f>
        <v>1.3901038748676589</v>
      </c>
      <c r="Q257" s="4">
        <f t="shared" si="31"/>
        <v>1.0653178323932093</v>
      </c>
      <c r="R257" s="4">
        <f t="shared" si="32"/>
        <v>6.3273188810796271E-2</v>
      </c>
      <c r="S257" s="2" t="str">
        <f>IF(C257&gt;=Parameters!$B$10,D257-EXP(Parameters!$B$2+Parameters!$B$4*LN($C257)), "")</f>
        <v/>
      </c>
    </row>
    <row r="258" spans="1:19" x14ac:dyDescent="0.35">
      <c r="A258" t="s">
        <v>2500</v>
      </c>
      <c r="B258">
        <v>7</v>
      </c>
      <c r="C258" s="64">
        <v>109</v>
      </c>
      <c r="D258" s="64">
        <v>27</v>
      </c>
      <c r="E258" s="64">
        <v>87</v>
      </c>
      <c r="F258" s="2" t="str">
        <f t="shared" ref="F258:F321" si="33">RIGHT(C258,1)</f>
        <v>9</v>
      </c>
      <c r="G258" s="2" t="str">
        <f t="shared" ref="G258:G321" si="34">RIGHT(D258,1)</f>
        <v>7</v>
      </c>
      <c r="H258" s="2" t="str">
        <f t="shared" ref="H258:H321" si="35">RIGHT(E258,1)</f>
        <v>7</v>
      </c>
      <c r="I258" s="2" t="str">
        <f t="shared" ref="I258:I321" si="36">C258&amp; " " &amp;D258</f>
        <v>109 27</v>
      </c>
      <c r="J258" s="4">
        <f>1/(1+EXP(-Parameters!$B$8-Parameters!$B$9*C258))</f>
        <v>0.83641522323347828</v>
      </c>
      <c r="K258" s="18">
        <f>EXP(Parameters!$B$3+Parameters!$B$5*LN($C258))</f>
        <v>21.635986671827396</v>
      </c>
      <c r="L258" s="18">
        <f>EXP(Parameters!$B$2+Parameters!$B$4*LN($C258))</f>
        <v>27.324167114074939</v>
      </c>
      <c r="M258" s="18">
        <f t="shared" ref="M258:M321" si="37" xml:space="preserve"> EXP((-1 - (-0.4481224) *LN(C258)) /  0.3490391)</f>
        <v>23.525698651551952</v>
      </c>
      <c r="N258" s="2" t="str">
        <f t="shared" ref="N258:N321" si="38">IF(D258&gt;=M258, "mature", "immature")</f>
        <v>mature</v>
      </c>
      <c r="O258" s="19">
        <f>_xlfn.NORM.DIST(LN($D258), LN(K258), EXP(Parameters!$B$6), 0)</f>
        <v>3.8766406445090985E-4</v>
      </c>
      <c r="P258" s="19">
        <f>_xlfn.NORM.DIST(LN($D258), LN(L258), EXP(Parameters!$B$7), 0)</f>
        <v>7.6548818570359645</v>
      </c>
      <c r="Q258" s="4">
        <f t="shared" ref="Q258:Q321" si="39">(1-J258)*O258+J258*P258</f>
        <v>6.4027231332180827</v>
      </c>
      <c r="R258" s="4">
        <f t="shared" ref="R258:R321" si="40">LN(Q258)</f>
        <v>1.8567233894359354</v>
      </c>
      <c r="S258" s="2" t="str">
        <f>IF(C258&gt;=Parameters!$B$10,D258-EXP(Parameters!$B$2+Parameters!$B$4*LN($C258)), "")</f>
        <v/>
      </c>
    </row>
    <row r="259" spans="1:19" x14ac:dyDescent="0.35">
      <c r="A259" t="s">
        <v>2500</v>
      </c>
      <c r="B259">
        <v>7</v>
      </c>
      <c r="C259" s="64">
        <v>97</v>
      </c>
      <c r="D259" s="64">
        <v>21</v>
      </c>
      <c r="E259" s="64">
        <v>80</v>
      </c>
      <c r="F259" s="2" t="str">
        <f t="shared" si="33"/>
        <v>7</v>
      </c>
      <c r="G259" s="2" t="str">
        <f t="shared" si="34"/>
        <v>1</v>
      </c>
      <c r="H259" s="2" t="str">
        <f t="shared" si="35"/>
        <v>0</v>
      </c>
      <c r="I259" s="2" t="str">
        <f t="shared" si="36"/>
        <v>97 21</v>
      </c>
      <c r="J259" s="4">
        <f>1/(1+EXP(-Parameters!$B$8-Parameters!$B$9*C259))</f>
        <v>0.5866823242240583</v>
      </c>
      <c r="K259" s="18">
        <f>EXP(Parameters!$B$3+Parameters!$B$5*LN($C259))</f>
        <v>18.54746789404059</v>
      </c>
      <c r="L259" s="18">
        <f>EXP(Parameters!$B$2+Parameters!$B$4*LN($C259))</f>
        <v>23.273716967534682</v>
      </c>
      <c r="M259" s="18">
        <f t="shared" si="37"/>
        <v>20.253877097580474</v>
      </c>
      <c r="N259" s="2" t="str">
        <f t="shared" si="38"/>
        <v>mature</v>
      </c>
      <c r="O259" s="19">
        <f>_xlfn.NORM.DIST(LN($D259), LN(K259), EXP(Parameters!$B$6), 0)</f>
        <v>0.35289735415844548</v>
      </c>
      <c r="P259" s="19">
        <f>_xlfn.NORM.DIST(LN($D259), LN(L259), EXP(Parameters!$B$7), 0)</f>
        <v>1.0066911513002115</v>
      </c>
      <c r="Q259" s="4">
        <f t="shared" si="39"/>
        <v>0.73646661862884921</v>
      </c>
      <c r="R259" s="4">
        <f t="shared" si="40"/>
        <v>-0.30589136843948989</v>
      </c>
      <c r="S259" s="2" t="str">
        <f>IF(C259&gt;=Parameters!$B$10,D259-EXP(Parameters!$B$2+Parameters!$B$4*LN($C259)), "")</f>
        <v/>
      </c>
    </row>
    <row r="260" spans="1:19" x14ac:dyDescent="0.35">
      <c r="A260" t="s">
        <v>2500</v>
      </c>
      <c r="B260">
        <v>7</v>
      </c>
      <c r="C260" s="64">
        <v>105</v>
      </c>
      <c r="D260" s="64">
        <v>27</v>
      </c>
      <c r="E260" s="64">
        <v>82</v>
      </c>
      <c r="F260" s="2" t="str">
        <f t="shared" si="33"/>
        <v>5</v>
      </c>
      <c r="G260" s="2" t="str">
        <f t="shared" si="34"/>
        <v>7</v>
      </c>
      <c r="H260" s="2" t="str">
        <f t="shared" si="35"/>
        <v>2</v>
      </c>
      <c r="I260" s="2" t="str">
        <f t="shared" si="36"/>
        <v>105 27</v>
      </c>
      <c r="J260" s="4">
        <f>1/(1+EXP(-Parameters!$B$8-Parameters!$B$9*C260))</f>
        <v>0.76934531660241856</v>
      </c>
      <c r="K260" s="18">
        <f>EXP(Parameters!$B$3+Parameters!$B$5*LN($C260))</f>
        <v>20.593714849654653</v>
      </c>
      <c r="L260" s="18">
        <f>EXP(Parameters!$B$2+Parameters!$B$4*LN($C260))</f>
        <v>25.954393485790241</v>
      </c>
      <c r="M260" s="18">
        <f t="shared" si="37"/>
        <v>22.42311808998673</v>
      </c>
      <c r="N260" s="2" t="str">
        <f t="shared" si="38"/>
        <v>mature</v>
      </c>
      <c r="O260" s="19">
        <f>_xlfn.NORM.DIST(LN($D260), LN(K260), EXP(Parameters!$B$6), 0)</f>
        <v>2.8156948778940568E-6</v>
      </c>
      <c r="P260" s="19">
        <f>_xlfn.NORM.DIST(LN($D260), LN(L260), EXP(Parameters!$B$7), 0)</f>
        <v>5.8096843459579892</v>
      </c>
      <c r="Q260" s="4">
        <f t="shared" si="39"/>
        <v>4.4696540919543741</v>
      </c>
      <c r="R260" s="4">
        <f t="shared" si="40"/>
        <v>1.4973110212809022</v>
      </c>
      <c r="S260" s="2" t="str">
        <f>IF(C260&gt;=Parameters!$B$10,D260-EXP(Parameters!$B$2+Parameters!$B$4*LN($C260)), "")</f>
        <v/>
      </c>
    </row>
    <row r="261" spans="1:19" x14ac:dyDescent="0.35">
      <c r="A261" t="s">
        <v>2500</v>
      </c>
      <c r="B261">
        <v>7</v>
      </c>
      <c r="C261" s="64">
        <v>91</v>
      </c>
      <c r="D261" s="64">
        <v>20</v>
      </c>
      <c r="E261" s="64">
        <v>81</v>
      </c>
      <c r="F261" s="2" t="str">
        <f t="shared" si="33"/>
        <v>1</v>
      </c>
      <c r="G261" s="2" t="str">
        <f t="shared" si="34"/>
        <v>0</v>
      </c>
      <c r="H261" s="2" t="str">
        <f t="shared" si="35"/>
        <v>1</v>
      </c>
      <c r="I261" s="2" t="str">
        <f t="shared" si="36"/>
        <v>91 20</v>
      </c>
      <c r="J261" s="4">
        <f>1/(1+EXP(-Parameters!$B$8-Parameters!$B$9*C261))</f>
        <v>0.42788234447524132</v>
      </c>
      <c r="K261" s="18">
        <f>EXP(Parameters!$B$3+Parameters!$B$5*LN($C261))</f>
        <v>17.047683103319663</v>
      </c>
      <c r="L261" s="18">
        <f>EXP(Parameters!$B$2+Parameters!$B$4*LN($C261))</f>
        <v>21.316682721214686</v>
      </c>
      <c r="M261" s="18">
        <f t="shared" si="37"/>
        <v>18.659753031749261</v>
      </c>
      <c r="N261" s="2" t="str">
        <f t="shared" si="38"/>
        <v>mature</v>
      </c>
      <c r="O261" s="19">
        <f>_xlfn.NORM.DIST(LN($D261), LN(K261), EXP(Parameters!$B$6), 0)</f>
        <v>4.5716779447891098E-2</v>
      </c>
      <c r="P261" s="19">
        <f>_xlfn.NORM.DIST(LN($D261), LN(L261), EXP(Parameters!$B$7), 0)</f>
        <v>3.5682618940241615</v>
      </c>
      <c r="Q261" s="4">
        <f t="shared" si="39"/>
        <v>1.5529516415925932</v>
      </c>
      <c r="R261" s="4">
        <f t="shared" si="40"/>
        <v>0.44015740497766948</v>
      </c>
      <c r="S261" s="2" t="str">
        <f>IF(C261&gt;=Parameters!$B$10,D261-EXP(Parameters!$B$2+Parameters!$B$4*LN($C261)), "")</f>
        <v/>
      </c>
    </row>
    <row r="262" spans="1:19" x14ac:dyDescent="0.35">
      <c r="A262" t="s">
        <v>2500</v>
      </c>
      <c r="B262">
        <v>7</v>
      </c>
      <c r="C262" s="64">
        <v>102</v>
      </c>
      <c r="D262" s="64">
        <v>23</v>
      </c>
      <c r="E262" s="64">
        <v>92</v>
      </c>
      <c r="F262" s="2" t="str">
        <f t="shared" si="33"/>
        <v>2</v>
      </c>
      <c r="G262" s="2" t="str">
        <f t="shared" si="34"/>
        <v>3</v>
      </c>
      <c r="H262" s="2" t="str">
        <f t="shared" si="35"/>
        <v>2</v>
      </c>
      <c r="I262" s="2" t="str">
        <f t="shared" si="36"/>
        <v>102 23</v>
      </c>
      <c r="J262" s="4">
        <f>1/(1+EXP(-Parameters!$B$8-Parameters!$B$9*C262))</f>
        <v>0.70769935811813878</v>
      </c>
      <c r="K262" s="18">
        <f>EXP(Parameters!$B$3+Parameters!$B$5*LN($C262))</f>
        <v>19.820296206539236</v>
      </c>
      <c r="L262" s="18">
        <f>EXP(Parameters!$B$2+Parameters!$B$4*LN($C262))</f>
        <v>24.939811053735465</v>
      </c>
      <c r="M262" s="18">
        <f t="shared" si="37"/>
        <v>21.603949060070374</v>
      </c>
      <c r="N262" s="2" t="str">
        <f t="shared" si="38"/>
        <v>mature</v>
      </c>
      <c r="O262" s="19">
        <f>_xlfn.NORM.DIST(LN($D262), LN(K262), EXP(Parameters!$B$6), 0)</f>
        <v>9.0529584789383735E-2</v>
      </c>
      <c r="P262" s="19">
        <f>_xlfn.NORM.DIST(LN($D262), LN(L262), EXP(Parameters!$B$7), 0)</f>
        <v>2.1975060016035619</v>
      </c>
      <c r="Q262" s="4">
        <f t="shared" si="39"/>
        <v>1.5816354425388337</v>
      </c>
      <c r="R262" s="4">
        <f t="shared" si="40"/>
        <v>0.45845940191683365</v>
      </c>
      <c r="S262" s="2" t="str">
        <f>IF(C262&gt;=Parameters!$B$10,D262-EXP(Parameters!$B$2+Parameters!$B$4*LN($C262)), "")</f>
        <v/>
      </c>
    </row>
    <row r="263" spans="1:19" x14ac:dyDescent="0.35">
      <c r="A263" t="s">
        <v>2500</v>
      </c>
      <c r="B263">
        <v>7</v>
      </c>
      <c r="C263" s="64">
        <v>110</v>
      </c>
      <c r="D263" s="64">
        <v>27</v>
      </c>
      <c r="E263" s="64">
        <v>90</v>
      </c>
      <c r="F263" s="2" t="str">
        <f t="shared" si="33"/>
        <v>0</v>
      </c>
      <c r="G263" s="2" t="str">
        <f t="shared" si="34"/>
        <v>7</v>
      </c>
      <c r="H263" s="2" t="str">
        <f t="shared" si="35"/>
        <v>0</v>
      </c>
      <c r="I263" s="2" t="str">
        <f t="shared" si="36"/>
        <v>110 27</v>
      </c>
      <c r="J263" s="4">
        <f>1/(1+EXP(-Parameters!$B$8-Parameters!$B$9*C263))</f>
        <v>0.85050758826483663</v>
      </c>
      <c r="K263" s="18">
        <f>EXP(Parameters!$B$3+Parameters!$B$5*LN($C263))</f>
        <v>21.898493978978827</v>
      </c>
      <c r="L263" s="18">
        <f>EXP(Parameters!$B$2+Parameters!$B$4*LN($C263))</f>
        <v>27.669598567790544</v>
      </c>
      <c r="M263" s="18">
        <f t="shared" si="37"/>
        <v>23.803160025837798</v>
      </c>
      <c r="N263" s="2" t="str">
        <f t="shared" si="38"/>
        <v>mature</v>
      </c>
      <c r="O263" s="19">
        <f>_xlfn.NORM.DIST(LN($D263), LN(K263), EXP(Parameters!$B$6), 0)</f>
        <v>1.1110077980368679E-3</v>
      </c>
      <c r="P263" s="19">
        <f>_xlfn.NORM.DIST(LN($D263), LN(L263), EXP(Parameters!$B$7), 0)</f>
        <v>7.0026348137122172</v>
      </c>
      <c r="Q263" s="4">
        <f t="shared" si="39"/>
        <v>5.9559601341449468</v>
      </c>
      <c r="R263" s="4">
        <f t="shared" si="40"/>
        <v>1.7843924214052964</v>
      </c>
      <c r="S263" s="2">
        <f>IF(C263&gt;=Parameters!$B$10,D263-EXP(Parameters!$B$2+Parameters!$B$4*LN($C263)), "")</f>
        <v>-0.66959856779054405</v>
      </c>
    </row>
    <row r="264" spans="1:19" x14ac:dyDescent="0.35">
      <c r="A264" t="s">
        <v>2500</v>
      </c>
      <c r="B264">
        <v>7</v>
      </c>
      <c r="C264" s="64">
        <v>96</v>
      </c>
      <c r="D264" s="64">
        <v>23</v>
      </c>
      <c r="E264" s="64">
        <v>89</v>
      </c>
      <c r="F264" s="2" t="str">
        <f t="shared" si="33"/>
        <v>6</v>
      </c>
      <c r="G264" s="2" t="str">
        <f t="shared" si="34"/>
        <v>3</v>
      </c>
      <c r="H264" s="2" t="str">
        <f t="shared" si="35"/>
        <v>9</v>
      </c>
      <c r="I264" s="2" t="str">
        <f t="shared" si="36"/>
        <v>96 23</v>
      </c>
      <c r="J264" s="4">
        <f>1/(1+EXP(-Parameters!$B$8-Parameters!$B$9*C264))</f>
        <v>0.56056936183772121</v>
      </c>
      <c r="K264" s="18">
        <f>EXP(Parameters!$B$3+Parameters!$B$5*LN($C264))</f>
        <v>18.295382656444414</v>
      </c>
      <c r="L264" s="18">
        <f>EXP(Parameters!$B$2+Parameters!$B$4*LN($C264))</f>
        <v>22.944300154072717</v>
      </c>
      <c r="M264" s="18">
        <f t="shared" si="37"/>
        <v>19.986193672700193</v>
      </c>
      <c r="N264" s="2" t="str">
        <f t="shared" si="38"/>
        <v>mature</v>
      </c>
      <c r="O264" s="19">
        <f>_xlfn.NORM.DIST(LN($D264), LN(K264), EXP(Parameters!$B$6), 0)</f>
        <v>1.9794808252710246E-4</v>
      </c>
      <c r="P264" s="19">
        <f>_xlfn.NORM.DIST(LN($D264), LN(L264), EXP(Parameters!$B$7), 0)</f>
        <v>7.861010191683814</v>
      </c>
      <c r="Q264" s="4">
        <f t="shared" si="39"/>
        <v>4.4067284510042457</v>
      </c>
      <c r="R264" s="4">
        <f t="shared" si="40"/>
        <v>1.483132566308635</v>
      </c>
      <c r="S264" s="2" t="str">
        <f>IF(C264&gt;=Parameters!$B$10,D264-EXP(Parameters!$B$2+Parameters!$B$4*LN($C264)), "")</f>
        <v/>
      </c>
    </row>
    <row r="265" spans="1:19" x14ac:dyDescent="0.35">
      <c r="A265" t="s">
        <v>2500</v>
      </c>
      <c r="B265">
        <v>7</v>
      </c>
      <c r="C265" s="64">
        <v>107</v>
      </c>
      <c r="D265" s="64">
        <v>29</v>
      </c>
      <c r="E265" s="64">
        <v>84</v>
      </c>
      <c r="F265" s="2" t="str">
        <f t="shared" si="33"/>
        <v>7</v>
      </c>
      <c r="G265" s="2" t="str">
        <f t="shared" si="34"/>
        <v>9</v>
      </c>
      <c r="H265" s="2" t="str">
        <f t="shared" si="35"/>
        <v>4</v>
      </c>
      <c r="I265" s="2" t="str">
        <f t="shared" si="36"/>
        <v>107 29</v>
      </c>
      <c r="J265" s="4">
        <f>1/(1+EXP(-Parameters!$B$8-Parameters!$B$9*C265))</f>
        <v>0.8050570197393081</v>
      </c>
      <c r="K265" s="18">
        <f>EXP(Parameters!$B$3+Parameters!$B$5*LN($C265))</f>
        <v>21.113289479843672</v>
      </c>
      <c r="L265" s="18">
        <f>EXP(Parameters!$B$2+Parameters!$B$4*LN($C265))</f>
        <v>26.636875989263057</v>
      </c>
      <c r="M265" s="18">
        <f t="shared" si="37"/>
        <v>22.972945709967171</v>
      </c>
      <c r="N265" s="2" t="str">
        <f t="shared" si="38"/>
        <v>mature</v>
      </c>
      <c r="O265" s="19">
        <f>_xlfn.NORM.DIST(LN($D265), LN(K265), EXP(Parameters!$B$6), 0)</f>
        <v>1.0977493823243188E-8</v>
      </c>
      <c r="P265" s="19">
        <f>_xlfn.NORM.DIST(LN($D265), LN(L265), EXP(Parameters!$B$7), 0)</f>
        <v>1.9294530591965862</v>
      </c>
      <c r="Q265" s="4">
        <f t="shared" si="39"/>
        <v>1.5533197317036798</v>
      </c>
      <c r="R265" s="4">
        <f t="shared" si="40"/>
        <v>0.44039440301716715</v>
      </c>
      <c r="S265" s="2" t="str">
        <f>IF(C265&gt;=Parameters!$B$10,D265-EXP(Parameters!$B$2+Parameters!$B$4*LN($C265)), "")</f>
        <v/>
      </c>
    </row>
    <row r="266" spans="1:19" x14ac:dyDescent="0.35">
      <c r="A266" t="s">
        <v>2500</v>
      </c>
      <c r="B266">
        <v>7</v>
      </c>
      <c r="C266" s="64">
        <v>97</v>
      </c>
      <c r="D266" s="64">
        <v>23</v>
      </c>
      <c r="E266" s="64">
        <v>85</v>
      </c>
      <c r="F266" s="2" t="str">
        <f t="shared" si="33"/>
        <v>7</v>
      </c>
      <c r="G266" s="2" t="str">
        <f t="shared" si="34"/>
        <v>3</v>
      </c>
      <c r="H266" s="2" t="str">
        <f t="shared" si="35"/>
        <v>5</v>
      </c>
      <c r="I266" s="2" t="str">
        <f t="shared" si="36"/>
        <v>97 23</v>
      </c>
      <c r="J266" s="4">
        <f>1/(1+EXP(-Parameters!$B$8-Parameters!$B$9*C266))</f>
        <v>0.5866823242240583</v>
      </c>
      <c r="K266" s="18">
        <f>EXP(Parameters!$B$3+Parameters!$B$5*LN($C266))</f>
        <v>18.54746789404059</v>
      </c>
      <c r="L266" s="18">
        <f>EXP(Parameters!$B$2+Parameters!$B$4*LN($C266))</f>
        <v>23.273716967534682</v>
      </c>
      <c r="M266" s="18">
        <f t="shared" si="37"/>
        <v>20.253877097580474</v>
      </c>
      <c r="N266" s="2" t="str">
        <f t="shared" si="38"/>
        <v>mature</v>
      </c>
      <c r="O266" s="19">
        <f>_xlfn.NORM.DIST(LN($D266), LN(K266), EXP(Parameters!$B$6), 0)</f>
        <v>6.7795125784634442E-4</v>
      </c>
      <c r="P266" s="19">
        <f>_xlfn.NORM.DIST(LN($D266), LN(L266), EXP(Parameters!$B$7), 0)</f>
        <v>7.6585714396180959</v>
      </c>
      <c r="Q266" s="4">
        <f t="shared" si="39"/>
        <v>4.4934287016693188</v>
      </c>
      <c r="R266" s="4">
        <f t="shared" si="40"/>
        <v>1.5026160409979352</v>
      </c>
      <c r="S266" s="2" t="str">
        <f>IF(C266&gt;=Parameters!$B$10,D266-EXP(Parameters!$B$2+Parameters!$B$4*LN($C266)), "")</f>
        <v/>
      </c>
    </row>
    <row r="267" spans="1:19" x14ac:dyDescent="0.35">
      <c r="A267" t="s">
        <v>2500</v>
      </c>
      <c r="B267">
        <v>7</v>
      </c>
      <c r="C267" s="64">
        <v>119</v>
      </c>
      <c r="D267" s="64">
        <v>29</v>
      </c>
      <c r="E267" s="64">
        <v>84</v>
      </c>
      <c r="F267" s="2" t="str">
        <f t="shared" si="33"/>
        <v>9</v>
      </c>
      <c r="G267" s="2" t="str">
        <f t="shared" si="34"/>
        <v>9</v>
      </c>
      <c r="H267" s="2" t="str">
        <f t="shared" si="35"/>
        <v>4</v>
      </c>
      <c r="I267" s="2" t="str">
        <f t="shared" si="36"/>
        <v>119 29</v>
      </c>
      <c r="J267" s="4">
        <f>1/(1+EXP(-Parameters!$B$8-Parameters!$B$9*C267))</f>
        <v>0.93701087524095472</v>
      </c>
      <c r="K267" s="18">
        <f>EXP(Parameters!$B$3+Parameters!$B$5*LN($C267))</f>
        <v>24.294984698957293</v>
      </c>
      <c r="L267" s="18">
        <f>EXP(Parameters!$B$2+Parameters!$B$4*LN($C267))</f>
        <v>30.830872277021783</v>
      </c>
      <c r="M267" s="18">
        <f t="shared" si="37"/>
        <v>26.332034816714831</v>
      </c>
      <c r="N267" s="2" t="str">
        <f t="shared" si="38"/>
        <v>mature</v>
      </c>
      <c r="O267" s="19">
        <f>_xlfn.NORM.DIST(LN($D267), LN(K267), EXP(Parameters!$B$6), 0)</f>
        <v>1.4035375069906625E-2</v>
      </c>
      <c r="P267" s="19">
        <f>_xlfn.NORM.DIST(LN($D267), LN(L267), EXP(Parameters!$B$7), 0)</f>
        <v>3.7953429581669424</v>
      </c>
      <c r="Q267" s="4">
        <f t="shared" si="39"/>
        <v>3.5571617030629192</v>
      </c>
      <c r="R267" s="4">
        <f t="shared" si="40"/>
        <v>1.2689629524511306</v>
      </c>
      <c r="S267" s="2">
        <f>IF(C267&gt;=Parameters!$B$10,D267-EXP(Parameters!$B$2+Parameters!$B$4*LN($C267)), "")</f>
        <v>-1.8308722770217827</v>
      </c>
    </row>
    <row r="268" spans="1:19" x14ac:dyDescent="0.35">
      <c r="A268" t="s">
        <v>2500</v>
      </c>
      <c r="B268">
        <v>7</v>
      </c>
      <c r="C268" s="64">
        <v>117</v>
      </c>
      <c r="D268" s="64">
        <v>31</v>
      </c>
      <c r="E268" s="64">
        <v>90</v>
      </c>
      <c r="F268" s="2" t="str">
        <f t="shared" si="33"/>
        <v>7</v>
      </c>
      <c r="G268" s="2" t="str">
        <f t="shared" si="34"/>
        <v>1</v>
      </c>
      <c r="H268" s="2" t="str">
        <f t="shared" si="35"/>
        <v>0</v>
      </c>
      <c r="I268" s="2" t="str">
        <f t="shared" si="36"/>
        <v>117 31</v>
      </c>
      <c r="J268" s="4">
        <f>1/(1+EXP(-Parameters!$B$8-Parameters!$B$9*C268))</f>
        <v>0.92316480721423155</v>
      </c>
      <c r="K268" s="18">
        <f>EXP(Parameters!$B$3+Parameters!$B$5*LN($C268))</f>
        <v>23.75723753928861</v>
      </c>
      <c r="L268" s="18">
        <f>EXP(Parameters!$B$2+Parameters!$B$4*LN($C268))</f>
        <v>30.120335986355592</v>
      </c>
      <c r="M268" s="18">
        <f t="shared" si="37"/>
        <v>25.765210355068117</v>
      </c>
      <c r="N268" s="2" t="str">
        <f t="shared" si="38"/>
        <v>mature</v>
      </c>
      <c r="O268" s="19">
        <f>_xlfn.NORM.DIST(LN($D268), LN(K268), EXP(Parameters!$B$6), 0)</f>
        <v>4.7212607285298622E-6</v>
      </c>
      <c r="P268" s="19">
        <f>_xlfn.NORM.DIST(LN($D268), LN(L268), EXP(Parameters!$B$7), 0)</f>
        <v>6.6980437871226322</v>
      </c>
      <c r="Q268" s="4">
        <f t="shared" si="39"/>
        <v>6.1833986642105243</v>
      </c>
      <c r="R268" s="4">
        <f t="shared" si="40"/>
        <v>1.8218680659700346</v>
      </c>
      <c r="S268" s="2">
        <f>IF(C268&gt;=Parameters!$B$10,D268-EXP(Parameters!$B$2+Parameters!$B$4*LN($C268)), "")</f>
        <v>0.87966401364440827</v>
      </c>
    </row>
    <row r="269" spans="1:19" x14ac:dyDescent="0.35">
      <c r="A269" t="s">
        <v>2500</v>
      </c>
      <c r="B269">
        <v>7</v>
      </c>
      <c r="C269" s="64">
        <v>103</v>
      </c>
      <c r="D269" s="64">
        <v>26</v>
      </c>
      <c r="E269" s="64">
        <v>92</v>
      </c>
      <c r="F269" s="2" t="str">
        <f t="shared" si="33"/>
        <v>3</v>
      </c>
      <c r="G269" s="2" t="str">
        <f t="shared" si="34"/>
        <v>6</v>
      </c>
      <c r="H269" s="2" t="str">
        <f t="shared" si="35"/>
        <v>2</v>
      </c>
      <c r="I269" s="2" t="str">
        <f t="shared" si="36"/>
        <v>103 26</v>
      </c>
      <c r="J269" s="4">
        <f>1/(1+EXP(-Parameters!$B$8-Parameters!$B$9*C269))</f>
        <v>0.72929139759356365</v>
      </c>
      <c r="K269" s="18">
        <f>EXP(Parameters!$B$3+Parameters!$B$5*LN($C269))</f>
        <v>20.077303074934573</v>
      </c>
      <c r="L269" s="18">
        <f>EXP(Parameters!$B$2+Parameters!$B$4*LN($C269))</f>
        <v>25.276776596017228</v>
      </c>
      <c r="M269" s="18">
        <f t="shared" si="37"/>
        <v>21.876255591489173</v>
      </c>
      <c r="N269" s="2" t="str">
        <f t="shared" si="38"/>
        <v>mature</v>
      </c>
      <c r="O269" s="19">
        <f>_xlfn.NORM.DIST(LN($D269), LN(K269), EXP(Parameters!$B$6), 0)</f>
        <v>1.0582355487184245E-5</v>
      </c>
      <c r="P269" s="19">
        <f>_xlfn.NORM.DIST(LN($D269), LN(L269), EXP(Parameters!$B$7), 0)</f>
        <v>6.7409810063062938</v>
      </c>
      <c r="Q269" s="4">
        <f t="shared" si="39"/>
        <v>4.916142323975448</v>
      </c>
      <c r="R269" s="4">
        <f t="shared" si="40"/>
        <v>1.592524142459538</v>
      </c>
      <c r="S269" s="2" t="str">
        <f>IF(C269&gt;=Parameters!$B$10,D269-EXP(Parameters!$B$2+Parameters!$B$4*LN($C269)), "")</f>
        <v/>
      </c>
    </row>
    <row r="270" spans="1:19" x14ac:dyDescent="0.35">
      <c r="A270" t="s">
        <v>2500</v>
      </c>
      <c r="B270">
        <v>7</v>
      </c>
      <c r="C270" s="64">
        <v>93</v>
      </c>
      <c r="D270" s="64">
        <v>23</v>
      </c>
      <c r="E270" s="64">
        <v>81</v>
      </c>
      <c r="F270" s="2" t="str">
        <f t="shared" si="33"/>
        <v>3</v>
      </c>
      <c r="G270" s="2" t="str">
        <f t="shared" si="34"/>
        <v>3</v>
      </c>
      <c r="H270" s="2" t="str">
        <f t="shared" si="35"/>
        <v>1</v>
      </c>
      <c r="I270" s="2" t="str">
        <f t="shared" si="36"/>
        <v>93 23</v>
      </c>
      <c r="J270" s="4">
        <f>1/(1+EXP(-Parameters!$B$8-Parameters!$B$9*C270))</f>
        <v>0.48078232167255014</v>
      </c>
      <c r="K270" s="18">
        <f>EXP(Parameters!$B$3+Parameters!$B$5*LN($C270))</f>
        <v>17.544193053986497</v>
      </c>
      <c r="L270" s="18">
        <f>EXP(Parameters!$B$2+Parameters!$B$4*LN($C270))</f>
        <v>21.963801876390391</v>
      </c>
      <c r="M270" s="18">
        <f t="shared" si="37"/>
        <v>19.187909643847966</v>
      </c>
      <c r="N270" s="2" t="str">
        <f t="shared" si="38"/>
        <v>mature</v>
      </c>
      <c r="O270" s="19">
        <f>_xlfn.NORM.DIST(LN($D270), LN(K270), EXP(Parameters!$B$6), 0)</f>
        <v>2.8404419570858023E-6</v>
      </c>
      <c r="P270" s="19">
        <f>_xlfn.NORM.DIST(LN($D270), LN(L270), EXP(Parameters!$B$7), 0)</f>
        <v>5.2046941261534654</v>
      </c>
      <c r="Q270" s="4">
        <f t="shared" si="39"/>
        <v>2.5023264003752259</v>
      </c>
      <c r="R270" s="4">
        <f t="shared" si="40"/>
        <v>0.91722085932156538</v>
      </c>
      <c r="S270" s="2" t="str">
        <f>IF(C270&gt;=Parameters!$B$10,D270-EXP(Parameters!$B$2+Parameters!$B$4*LN($C270)), "")</f>
        <v/>
      </c>
    </row>
    <row r="271" spans="1:19" x14ac:dyDescent="0.35">
      <c r="A271" t="s">
        <v>2500</v>
      </c>
      <c r="B271">
        <v>7</v>
      </c>
      <c r="C271" s="64">
        <v>124</v>
      </c>
      <c r="D271" s="64">
        <v>34</v>
      </c>
      <c r="E271" s="64">
        <v>80</v>
      </c>
      <c r="F271" s="2" t="str">
        <f t="shared" si="33"/>
        <v>4</v>
      </c>
      <c r="G271" s="2" t="str">
        <f t="shared" si="34"/>
        <v>4</v>
      </c>
      <c r="H271" s="2" t="str">
        <f t="shared" si="35"/>
        <v>0</v>
      </c>
      <c r="I271" s="2" t="str">
        <f t="shared" si="36"/>
        <v>124 34</v>
      </c>
      <c r="J271" s="4">
        <f>1/(1+EXP(-Parameters!$B$8-Parameters!$B$9*C271))</f>
        <v>0.96208304139679479</v>
      </c>
      <c r="K271" s="18">
        <f>EXP(Parameters!$B$3+Parameters!$B$5*LN($C271))</f>
        <v>25.651990554394686</v>
      </c>
      <c r="L271" s="18">
        <f>EXP(Parameters!$B$2+Parameters!$B$4*LN($C271))</f>
        <v>32.626798102515636</v>
      </c>
      <c r="M271" s="18">
        <f t="shared" si="37"/>
        <v>27.76088600038949</v>
      </c>
      <c r="N271" s="2" t="str">
        <f t="shared" si="38"/>
        <v>mature</v>
      </c>
      <c r="O271" s="19">
        <f>_xlfn.NORM.DIST(LN($D271), LN(K271), EXP(Parameters!$B$6), 0)</f>
        <v>8.320472649737736E-7</v>
      </c>
      <c r="P271" s="19">
        <f>_xlfn.NORM.DIST(LN($D271), LN(L271), EXP(Parameters!$B$7), 0)</f>
        <v>5.6538905270659932</v>
      </c>
      <c r="Q271" s="4">
        <f t="shared" si="39"/>
        <v>5.4395122255528792</v>
      </c>
      <c r="R271" s="4">
        <f t="shared" si="40"/>
        <v>1.6936893924273302</v>
      </c>
      <c r="S271" s="2">
        <f>IF(C271&gt;=Parameters!$B$10,D271-EXP(Parameters!$B$2+Parameters!$B$4*LN($C271)), "")</f>
        <v>1.3732018974843641</v>
      </c>
    </row>
    <row r="272" spans="1:19" x14ac:dyDescent="0.35">
      <c r="A272" t="s">
        <v>2500</v>
      </c>
      <c r="B272">
        <v>7</v>
      </c>
      <c r="C272" s="64">
        <v>101</v>
      </c>
      <c r="D272" s="64">
        <v>22</v>
      </c>
      <c r="E272" s="64">
        <v>90</v>
      </c>
      <c r="F272" s="2" t="str">
        <f t="shared" si="33"/>
        <v>1</v>
      </c>
      <c r="G272" s="2" t="str">
        <f t="shared" si="34"/>
        <v>2</v>
      </c>
      <c r="H272" s="2" t="str">
        <f t="shared" si="35"/>
        <v>0</v>
      </c>
      <c r="I272" s="2" t="str">
        <f t="shared" si="36"/>
        <v>101 22</v>
      </c>
      <c r="J272" s="4">
        <f>1/(1+EXP(-Parameters!$B$8-Parameters!$B$9*C272))</f>
        <v>0.68512867413061007</v>
      </c>
      <c r="K272" s="18">
        <f>EXP(Parameters!$B$3+Parameters!$B$5*LN($C272))</f>
        <v>19.564095759536546</v>
      </c>
      <c r="L272" s="18">
        <f>EXP(Parameters!$B$2+Parameters!$B$4*LN($C272))</f>
        <v>24.604084103744224</v>
      </c>
      <c r="M272" s="18">
        <f t="shared" si="37"/>
        <v>21.33239933720473</v>
      </c>
      <c r="N272" s="2" t="str">
        <f t="shared" si="38"/>
        <v>mature</v>
      </c>
      <c r="O272" s="19">
        <f>_xlfn.NORM.DIST(LN($D272), LN(K272), EXP(Parameters!$B$6), 0)</f>
        <v>0.49326452284351652</v>
      </c>
      <c r="P272" s="19">
        <f>_xlfn.NORM.DIST(LN($D272), LN(L272), EXP(Parameters!$B$7), 0)</f>
        <v>0.68928483876522439</v>
      </c>
      <c r="Q272" s="4">
        <f t="shared" si="39"/>
        <v>0.62756366199361957</v>
      </c>
      <c r="R272" s="4">
        <f t="shared" si="40"/>
        <v>-0.46591015974595767</v>
      </c>
      <c r="S272" s="2" t="str">
        <f>IF(C272&gt;=Parameters!$B$10,D272-EXP(Parameters!$B$2+Parameters!$B$4*LN($C272)), "")</f>
        <v/>
      </c>
    </row>
    <row r="273" spans="1:19" x14ac:dyDescent="0.35">
      <c r="A273" t="s">
        <v>2500</v>
      </c>
      <c r="B273">
        <v>7</v>
      </c>
      <c r="C273" s="64">
        <v>100</v>
      </c>
      <c r="D273" s="64">
        <v>23</v>
      </c>
      <c r="E273" s="64">
        <v>89</v>
      </c>
      <c r="F273" s="2" t="str">
        <f t="shared" si="33"/>
        <v>0</v>
      </c>
      <c r="G273" s="2" t="str">
        <f t="shared" si="34"/>
        <v>3</v>
      </c>
      <c r="H273" s="2" t="str">
        <f t="shared" si="35"/>
        <v>9</v>
      </c>
      <c r="I273" s="2" t="str">
        <f t="shared" si="36"/>
        <v>100 23</v>
      </c>
      <c r="J273" s="4">
        <f>1/(1+EXP(-Parameters!$B$8-Parameters!$B$9*C273))</f>
        <v>0.66164839876400194</v>
      </c>
      <c r="K273" s="18">
        <f>EXP(Parameters!$B$3+Parameters!$B$5*LN($C273))</f>
        <v>19.308707150494147</v>
      </c>
      <c r="L273" s="18">
        <f>EXP(Parameters!$B$2+Parameters!$B$4*LN($C273))</f>
        <v>24.269603389150522</v>
      </c>
      <c r="M273" s="18">
        <f t="shared" si="37"/>
        <v>21.061611781570956</v>
      </c>
      <c r="N273" s="2" t="str">
        <f t="shared" si="38"/>
        <v>mature</v>
      </c>
      <c r="O273" s="19">
        <f>_xlfn.NORM.DIST(LN($D273), LN(K273), EXP(Parameters!$B$6), 0)</f>
        <v>1.6288621953603855E-2</v>
      </c>
      <c r="P273" s="19">
        <f>_xlfn.NORM.DIST(LN($D273), LN(L273), EXP(Parameters!$B$7), 0)</f>
        <v>4.4875697291713275</v>
      </c>
      <c r="Q273" s="4">
        <f t="shared" si="39"/>
        <v>2.9747046069679444</v>
      </c>
      <c r="R273" s="4">
        <f t="shared" si="40"/>
        <v>1.0901447422923576</v>
      </c>
      <c r="S273" s="2" t="str">
        <f>IF(C273&gt;=Parameters!$B$10,D273-EXP(Parameters!$B$2+Parameters!$B$4*LN($C273)), "")</f>
        <v/>
      </c>
    </row>
    <row r="274" spans="1:19" x14ac:dyDescent="0.35">
      <c r="A274" t="s">
        <v>2500</v>
      </c>
      <c r="B274">
        <v>7</v>
      </c>
      <c r="C274" s="64">
        <v>78</v>
      </c>
      <c r="D274" s="64">
        <v>19</v>
      </c>
      <c r="E274" s="64">
        <v>79</v>
      </c>
      <c r="F274" s="2" t="str">
        <f t="shared" si="33"/>
        <v>8</v>
      </c>
      <c r="G274" s="2" t="str">
        <f t="shared" si="34"/>
        <v>9</v>
      </c>
      <c r="H274" s="2" t="str">
        <f t="shared" si="35"/>
        <v>9</v>
      </c>
      <c r="I274" s="2" t="str">
        <f t="shared" si="36"/>
        <v>78 19</v>
      </c>
      <c r="J274" s="4">
        <f>1/(1+EXP(-Parameters!$B$8-Parameters!$B$9*C274))</f>
        <v>0.15725216788490434</v>
      </c>
      <c r="K274" s="18">
        <f>EXP(Parameters!$B$3+Parameters!$B$5*LN($C274))</f>
        <v>13.907814017166753</v>
      </c>
      <c r="L274" s="18">
        <f>EXP(Parameters!$B$2+Parameters!$B$4*LN($C274))</f>
        <v>17.243561407626764</v>
      </c>
      <c r="M274" s="18">
        <f t="shared" si="37"/>
        <v>15.309274682999925</v>
      </c>
      <c r="N274" s="2" t="str">
        <f t="shared" si="38"/>
        <v>mature</v>
      </c>
      <c r="O274" s="19">
        <f>_xlfn.NORM.DIST(LN($D274), LN(K274), EXP(Parameters!$B$6), 0)</f>
        <v>2.1869482633376871E-8</v>
      </c>
      <c r="P274" s="19">
        <f>_xlfn.NORM.DIST(LN($D274), LN(L274), EXP(Parameters!$B$7), 0)</f>
        <v>1.2614242505327662</v>
      </c>
      <c r="Q274" s="4">
        <f t="shared" si="39"/>
        <v>0.19836171644932726</v>
      </c>
      <c r="R274" s="4">
        <f t="shared" si="40"/>
        <v>-1.6176630641957426</v>
      </c>
      <c r="S274" s="2" t="str">
        <f>IF(C274&gt;=Parameters!$B$10,D274-EXP(Parameters!$B$2+Parameters!$B$4*LN($C274)), "")</f>
        <v/>
      </c>
    </row>
    <row r="275" spans="1:19" x14ac:dyDescent="0.35">
      <c r="A275" t="s">
        <v>2500</v>
      </c>
      <c r="B275">
        <v>7</v>
      </c>
      <c r="C275" s="64">
        <v>91</v>
      </c>
      <c r="D275" s="64">
        <v>17</v>
      </c>
      <c r="E275" s="64">
        <v>79</v>
      </c>
      <c r="F275" s="2" t="str">
        <f t="shared" si="33"/>
        <v>1</v>
      </c>
      <c r="G275" s="2" t="str">
        <f t="shared" si="34"/>
        <v>7</v>
      </c>
      <c r="H275" s="2" t="str">
        <f t="shared" si="35"/>
        <v>9</v>
      </c>
      <c r="I275" s="2" t="str">
        <f t="shared" si="36"/>
        <v>91 17</v>
      </c>
      <c r="J275" s="4">
        <f>1/(1+EXP(-Parameters!$B$8-Parameters!$B$9*C275))</f>
        <v>0.42788234447524132</v>
      </c>
      <c r="K275" s="18">
        <f>EXP(Parameters!$B$3+Parameters!$B$5*LN($C275))</f>
        <v>17.047683103319663</v>
      </c>
      <c r="L275" s="18">
        <f>EXP(Parameters!$B$2+Parameters!$B$4*LN($C275))</f>
        <v>21.316682721214686</v>
      </c>
      <c r="M275" s="18">
        <f t="shared" si="37"/>
        <v>18.659753031749261</v>
      </c>
      <c r="N275" s="2" t="str">
        <f t="shared" si="38"/>
        <v>immature</v>
      </c>
      <c r="O275" s="19">
        <f>_xlfn.NORM.DIST(LN($D275), LN(K275), EXP(Parameters!$B$6), 0)</f>
        <v>8.0180007345913999</v>
      </c>
      <c r="P275" s="19">
        <f>_xlfn.NORM.DIST(LN($D275), LN(L275), EXP(Parameters!$B$7), 0)</f>
        <v>3.7085429560386918E-4</v>
      </c>
      <c r="Q275" s="4">
        <f t="shared" si="39"/>
        <v>4.5873984642756866</v>
      </c>
      <c r="R275" s="4">
        <f t="shared" si="40"/>
        <v>1.5233130800078316</v>
      </c>
      <c r="S275" s="2" t="str">
        <f>IF(C275&gt;=Parameters!$B$10,D275-EXP(Parameters!$B$2+Parameters!$B$4*LN($C275)), "")</f>
        <v/>
      </c>
    </row>
    <row r="276" spans="1:19" x14ac:dyDescent="0.35">
      <c r="A276" t="s">
        <v>2500</v>
      </c>
      <c r="B276">
        <v>7</v>
      </c>
      <c r="C276" s="64">
        <v>121</v>
      </c>
      <c r="D276" s="64">
        <v>30</v>
      </c>
      <c r="E276" s="64">
        <v>87</v>
      </c>
      <c r="F276" s="2" t="str">
        <f t="shared" si="33"/>
        <v>1</v>
      </c>
      <c r="G276" s="2" t="str">
        <f t="shared" si="34"/>
        <v>0</v>
      </c>
      <c r="H276" s="2" t="str">
        <f t="shared" si="35"/>
        <v>7</v>
      </c>
      <c r="I276" s="2" t="str">
        <f t="shared" si="36"/>
        <v>121 30</v>
      </c>
      <c r="J276" s="4">
        <f>1/(1+EXP(-Parameters!$B$8-Parameters!$B$9*C276))</f>
        <v>0.94850100714798768</v>
      </c>
      <c r="K276" s="18">
        <f>EXP(Parameters!$B$3+Parameters!$B$5*LN($C276))</f>
        <v>24.835636835224335</v>
      </c>
      <c r="L276" s="18">
        <f>EXP(Parameters!$B$2+Parameters!$B$4*LN($C276))</f>
        <v>31.545908378747296</v>
      </c>
      <c r="M276" s="18">
        <f t="shared" si="37"/>
        <v>26.901570169069974</v>
      </c>
      <c r="N276" s="2" t="str">
        <f t="shared" si="38"/>
        <v>mature</v>
      </c>
      <c r="O276" s="19">
        <f>_xlfn.NORM.DIST(LN($D276), LN(K276), EXP(Parameters!$B$6), 0)</f>
        <v>5.8116586307245949E-3</v>
      </c>
      <c r="P276" s="19">
        <f>_xlfn.NORM.DIST(LN($D276), LN(L276), EXP(Parameters!$B$7), 0)</f>
        <v>4.8152999440357798</v>
      </c>
      <c r="Q276" s="4">
        <f t="shared" si="39"/>
        <v>4.5676161412038674</v>
      </c>
      <c r="R276" s="4">
        <f t="shared" si="40"/>
        <v>1.5189914366870556</v>
      </c>
      <c r="S276" s="2">
        <f>IF(C276&gt;=Parameters!$B$10,D276-EXP(Parameters!$B$2+Parameters!$B$4*LN($C276)), "")</f>
        <v>-1.5459083787472956</v>
      </c>
    </row>
    <row r="277" spans="1:19" x14ac:dyDescent="0.35">
      <c r="A277" t="s">
        <v>2500</v>
      </c>
      <c r="B277">
        <v>7</v>
      </c>
      <c r="C277" s="64">
        <v>101</v>
      </c>
      <c r="D277" s="64">
        <v>24</v>
      </c>
      <c r="E277" s="64">
        <v>83</v>
      </c>
      <c r="F277" s="2" t="str">
        <f t="shared" si="33"/>
        <v>1</v>
      </c>
      <c r="G277" s="2" t="str">
        <f t="shared" si="34"/>
        <v>4</v>
      </c>
      <c r="H277" s="2" t="str">
        <f t="shared" si="35"/>
        <v>3</v>
      </c>
      <c r="I277" s="2" t="str">
        <f t="shared" si="36"/>
        <v>101 24</v>
      </c>
      <c r="J277" s="4">
        <f>1/(1+EXP(-Parameters!$B$8-Parameters!$B$9*C277))</f>
        <v>0.68512867413061007</v>
      </c>
      <c r="K277" s="18">
        <f>EXP(Parameters!$B$3+Parameters!$B$5*LN($C277))</f>
        <v>19.564095759536546</v>
      </c>
      <c r="L277" s="18">
        <f>EXP(Parameters!$B$2+Parameters!$B$4*LN($C277))</f>
        <v>24.604084103744224</v>
      </c>
      <c r="M277" s="18">
        <f t="shared" si="37"/>
        <v>21.33239933720473</v>
      </c>
      <c r="N277" s="2" t="str">
        <f t="shared" si="38"/>
        <v>mature</v>
      </c>
      <c r="O277" s="19">
        <f>_xlfn.NORM.DIST(LN($D277), LN(K277), EXP(Parameters!$B$6), 0)</f>
        <v>1.6982141490288153E-3</v>
      </c>
      <c r="P277" s="19">
        <f>_xlfn.NORM.DIST(LN($D277), LN(L277), EXP(Parameters!$B$7), 0)</f>
        <v>6.9783856910792803</v>
      </c>
      <c r="Q277" s="4">
        <f t="shared" si="39"/>
        <v>4.7816268550418837</v>
      </c>
      <c r="R277" s="4">
        <f t="shared" si="40"/>
        <v>1.564780834841792</v>
      </c>
      <c r="S277" s="2" t="str">
        <f>IF(C277&gt;=Parameters!$B$10,D277-EXP(Parameters!$B$2+Parameters!$B$4*LN($C277)), "")</f>
        <v/>
      </c>
    </row>
    <row r="278" spans="1:19" x14ac:dyDescent="0.35">
      <c r="A278" t="s">
        <v>2500</v>
      </c>
      <c r="B278">
        <v>7</v>
      </c>
      <c r="C278" s="64">
        <v>84</v>
      </c>
      <c r="D278" s="64">
        <v>19</v>
      </c>
      <c r="E278" s="64">
        <v>88</v>
      </c>
      <c r="F278" s="2" t="str">
        <f t="shared" si="33"/>
        <v>4</v>
      </c>
      <c r="G278" s="2" t="str">
        <f t="shared" si="34"/>
        <v>9</v>
      </c>
      <c r="H278" s="2" t="str">
        <f t="shared" si="35"/>
        <v>8</v>
      </c>
      <c r="I278" s="2" t="str">
        <f t="shared" si="36"/>
        <v>84 19</v>
      </c>
      <c r="J278" s="4">
        <f>1/(1+EXP(-Parameters!$B$8-Parameters!$B$9*C278))</f>
        <v>0.26152570835489575</v>
      </c>
      <c r="K278" s="18">
        <f>EXP(Parameters!$B$3+Parameters!$B$5*LN($C278))</f>
        <v>15.337702617872731</v>
      </c>
      <c r="L278" s="18">
        <f>EXP(Parameters!$B$2+Parameters!$B$4*LN($C278))</f>
        <v>19.094158821420528</v>
      </c>
      <c r="M278" s="18">
        <f t="shared" si="37"/>
        <v>16.837426371990222</v>
      </c>
      <c r="N278" s="2" t="str">
        <f t="shared" si="38"/>
        <v>mature</v>
      </c>
      <c r="O278" s="19">
        <f>_xlfn.NORM.DIST(LN($D278), LN(K278), EXP(Parameters!$B$6), 0)</f>
        <v>7.418764984583327E-4</v>
      </c>
      <c r="P278" s="19">
        <f>_xlfn.NORM.DIST(LN($D278), LN(L278), EXP(Parameters!$B$7), 0)</f>
        <v>7.8326734142596237</v>
      </c>
      <c r="Q278" s="4">
        <f t="shared" si="39"/>
        <v>2.0489933196984951</v>
      </c>
      <c r="R278" s="4">
        <f t="shared" si="40"/>
        <v>0.71734860897740949</v>
      </c>
      <c r="S278" s="2" t="str">
        <f>IF(C278&gt;=Parameters!$B$10,D278-EXP(Parameters!$B$2+Parameters!$B$4*LN($C278)), "")</f>
        <v/>
      </c>
    </row>
    <row r="279" spans="1:19" x14ac:dyDescent="0.35">
      <c r="A279" t="s">
        <v>2500</v>
      </c>
      <c r="B279">
        <v>7</v>
      </c>
      <c r="C279" s="64">
        <v>122</v>
      </c>
      <c r="D279" s="64">
        <v>31</v>
      </c>
      <c r="E279" s="64">
        <v>89</v>
      </c>
      <c r="F279" s="2" t="str">
        <f t="shared" si="33"/>
        <v>2</v>
      </c>
      <c r="G279" s="2" t="str">
        <f t="shared" si="34"/>
        <v>1</v>
      </c>
      <c r="H279" s="2" t="str">
        <f t="shared" si="35"/>
        <v>9</v>
      </c>
      <c r="I279" s="2" t="str">
        <f t="shared" si="36"/>
        <v>122 31</v>
      </c>
      <c r="J279" s="4">
        <f>1/(1+EXP(-Parameters!$B$8-Parameters!$B$9*C279))</f>
        <v>0.9534746050586127</v>
      </c>
      <c r="K279" s="18">
        <f>EXP(Parameters!$B$3+Parameters!$B$5*LN($C279))</f>
        <v>25.107042010930307</v>
      </c>
      <c r="L279" s="18">
        <f>EXP(Parameters!$B$2+Parameters!$B$4*LN($C279))</f>
        <v>31.905099250831121</v>
      </c>
      <c r="M279" s="18">
        <f t="shared" si="37"/>
        <v>27.187344341584438</v>
      </c>
      <c r="N279" s="2" t="str">
        <f t="shared" si="38"/>
        <v>mature</v>
      </c>
      <c r="O279" s="19">
        <f>_xlfn.NORM.DIST(LN($D279), LN(K279), EXP(Parameters!$B$6), 0)</f>
        <v>9.8449137948773604E-4</v>
      </c>
      <c r="P279" s="19">
        <f>_xlfn.NORM.DIST(LN($D279), LN(L279), EXP(Parameters!$B$7), 0)</f>
        <v>6.6986442458132966</v>
      </c>
      <c r="Q279" s="4">
        <f t="shared" si="39"/>
        <v>6.3870329805552286</v>
      </c>
      <c r="R279" s="4">
        <f t="shared" si="40"/>
        <v>1.8542698382666414</v>
      </c>
      <c r="S279" s="2">
        <f>IF(C279&gt;=Parameters!$B$10,D279-EXP(Parameters!$B$2+Parameters!$B$4*LN($C279)), "")</f>
        <v>-0.90509925083112108</v>
      </c>
    </row>
    <row r="280" spans="1:19" x14ac:dyDescent="0.35">
      <c r="A280" t="s">
        <v>2500</v>
      </c>
      <c r="B280">
        <v>7</v>
      </c>
      <c r="C280" s="64">
        <v>106</v>
      </c>
      <c r="D280" s="64">
        <v>26</v>
      </c>
      <c r="E280" s="64">
        <v>86</v>
      </c>
      <c r="F280" s="2" t="str">
        <f t="shared" si="33"/>
        <v>6</v>
      </c>
      <c r="G280" s="2" t="str">
        <f t="shared" si="34"/>
        <v>6</v>
      </c>
      <c r="H280" s="2" t="str">
        <f t="shared" si="35"/>
        <v>6</v>
      </c>
      <c r="I280" s="2" t="str">
        <f t="shared" si="36"/>
        <v>106 26</v>
      </c>
      <c r="J280" s="4">
        <f>1/(1+EXP(-Parameters!$B$8-Parameters!$B$9*C280))</f>
        <v>0.78774935536896651</v>
      </c>
      <c r="K280" s="18">
        <f>EXP(Parameters!$B$3+Parameters!$B$5*LN($C280))</f>
        <v>20.85310935609834</v>
      </c>
      <c r="L280" s="18">
        <f>EXP(Parameters!$B$2+Parameters!$B$4*LN($C280))</f>
        <v>26.295030138779993</v>
      </c>
      <c r="M280" s="18">
        <f t="shared" si="37"/>
        <v>22.697663777490892</v>
      </c>
      <c r="N280" s="2" t="str">
        <f t="shared" si="38"/>
        <v>mature</v>
      </c>
      <c r="O280" s="19">
        <f>_xlfn.NORM.DIST(LN($D280), LN(K280), EXP(Parameters!$B$6), 0)</f>
        <v>4.196599582128969E-4</v>
      </c>
      <c r="P280" s="19">
        <f>_xlfn.NORM.DIST(LN($D280), LN(L280), EXP(Parameters!$B$7), 0)</f>
        <v>7.6774380953660479</v>
      </c>
      <c r="Q280" s="4">
        <f t="shared" si="39"/>
        <v>6.0479859836064067</v>
      </c>
      <c r="R280" s="4">
        <f t="shared" si="40"/>
        <v>1.7997253213491506</v>
      </c>
      <c r="S280" s="2" t="str">
        <f>IF(C280&gt;=Parameters!$B$10,D280-EXP(Parameters!$B$2+Parameters!$B$4*LN($C280)), "")</f>
        <v/>
      </c>
    </row>
    <row r="281" spans="1:19" x14ac:dyDescent="0.35">
      <c r="A281" t="s">
        <v>2500</v>
      </c>
      <c r="B281">
        <v>7</v>
      </c>
      <c r="C281" s="64">
        <v>112</v>
      </c>
      <c r="D281" s="64">
        <v>28</v>
      </c>
      <c r="E281" s="64">
        <v>93</v>
      </c>
      <c r="F281" s="2" t="str">
        <f t="shared" si="33"/>
        <v>2</v>
      </c>
      <c r="G281" s="2" t="str">
        <f t="shared" si="34"/>
        <v>8</v>
      </c>
      <c r="H281" s="2" t="str">
        <f t="shared" si="35"/>
        <v>3</v>
      </c>
      <c r="I281" s="2" t="str">
        <f t="shared" si="36"/>
        <v>112 28</v>
      </c>
      <c r="J281" s="4">
        <f>1/(1+EXP(-Parameters!$B$8-Parameters!$B$9*C281))</f>
        <v>0.87568366424949196</v>
      </c>
      <c r="K281" s="18">
        <f>EXP(Parameters!$B$3+Parameters!$B$5*LN($C281))</f>
        <v>22.425802171071368</v>
      </c>
      <c r="L281" s="18">
        <f>EXP(Parameters!$B$2+Parameters!$B$4*LN($C281))</f>
        <v>28.363999471035015</v>
      </c>
      <c r="M281" s="18">
        <f t="shared" si="37"/>
        <v>24.360229057188494</v>
      </c>
      <c r="N281" s="2" t="str">
        <f t="shared" si="38"/>
        <v>mature</v>
      </c>
      <c r="O281" s="19">
        <f>_xlfn.NORM.DIST(LN($D281), LN(K281), EXP(Parameters!$B$6), 0)</f>
        <v>3.7018584918474551E-4</v>
      </c>
      <c r="P281" s="19">
        <f>_xlfn.NORM.DIST(LN($D281), LN(L281), EXP(Parameters!$B$7), 0)</f>
        <v>7.6186367364663719</v>
      </c>
      <c r="Q281" s="4">
        <f t="shared" si="39"/>
        <v>6.6715617541229806</v>
      </c>
      <c r="R281" s="4">
        <f t="shared" si="40"/>
        <v>1.8978539785650497</v>
      </c>
      <c r="S281" s="2">
        <f>IF(C281&gt;=Parameters!$B$10,D281-EXP(Parameters!$B$2+Parameters!$B$4*LN($C281)), "")</f>
        <v>-0.36399947103501518</v>
      </c>
    </row>
    <row r="282" spans="1:19" x14ac:dyDescent="0.35">
      <c r="A282" t="s">
        <v>2500</v>
      </c>
      <c r="B282">
        <v>8</v>
      </c>
      <c r="C282" s="64">
        <v>93</v>
      </c>
      <c r="D282" s="64">
        <v>20</v>
      </c>
      <c r="E282" s="64">
        <v>81</v>
      </c>
      <c r="F282" s="2" t="str">
        <f t="shared" si="33"/>
        <v>3</v>
      </c>
      <c r="G282" s="2" t="str">
        <f t="shared" si="34"/>
        <v>0</v>
      </c>
      <c r="H282" s="2" t="str">
        <f t="shared" si="35"/>
        <v>1</v>
      </c>
      <c r="I282" s="2" t="str">
        <f t="shared" si="36"/>
        <v>93 20</v>
      </c>
      <c r="J282" s="4">
        <f>1/(1+EXP(-Parameters!$B$8-Parameters!$B$9*C282))</f>
        <v>0.48078232167255014</v>
      </c>
      <c r="K282" s="18">
        <f>EXP(Parameters!$B$3+Parameters!$B$5*LN($C282))</f>
        <v>17.544193053986497</v>
      </c>
      <c r="L282" s="18">
        <f>EXP(Parameters!$B$2+Parameters!$B$4*LN($C282))</f>
        <v>21.963801876390391</v>
      </c>
      <c r="M282" s="18">
        <f t="shared" si="37"/>
        <v>19.187909643847966</v>
      </c>
      <c r="N282" s="2" t="str">
        <f t="shared" si="38"/>
        <v>mature</v>
      </c>
      <c r="O282" s="19">
        <f>_xlfn.NORM.DIST(LN($D282), LN(K282), EXP(Parameters!$B$6), 0)</f>
        <v>0.24802694531347055</v>
      </c>
      <c r="P282" s="19">
        <f>_xlfn.NORM.DIST(LN($D282), LN(L282), EXP(Parameters!$B$7), 0)</f>
        <v>1.4276523684265583</v>
      </c>
      <c r="Q282" s="4">
        <f t="shared" si="39"/>
        <v>0.81516999494174525</v>
      </c>
      <c r="R282" s="4">
        <f t="shared" si="40"/>
        <v>-0.20435860474102416</v>
      </c>
      <c r="S282" s="2" t="str">
        <f>IF(C282&gt;=Parameters!$B$10,D282-EXP(Parameters!$B$2+Parameters!$B$4*LN($C282)), "")</f>
        <v/>
      </c>
    </row>
    <row r="283" spans="1:19" x14ac:dyDescent="0.35">
      <c r="A283" t="s">
        <v>2500</v>
      </c>
      <c r="B283">
        <v>8</v>
      </c>
      <c r="C283" s="64">
        <v>117</v>
      </c>
      <c r="D283" s="64">
        <v>29</v>
      </c>
      <c r="E283" s="64">
        <v>89</v>
      </c>
      <c r="F283" s="2" t="str">
        <f t="shared" si="33"/>
        <v>7</v>
      </c>
      <c r="G283" s="2" t="str">
        <f t="shared" si="34"/>
        <v>9</v>
      </c>
      <c r="H283" s="2" t="str">
        <f t="shared" si="35"/>
        <v>9</v>
      </c>
      <c r="I283" s="2" t="str">
        <f t="shared" si="36"/>
        <v>117 29</v>
      </c>
      <c r="J283" s="4">
        <f>1/(1+EXP(-Parameters!$B$8-Parameters!$B$9*C283))</f>
        <v>0.92316480721423155</v>
      </c>
      <c r="K283" s="18">
        <f>EXP(Parameters!$B$3+Parameters!$B$5*LN($C283))</f>
        <v>23.75723753928861</v>
      </c>
      <c r="L283" s="18">
        <f>EXP(Parameters!$B$2+Parameters!$B$4*LN($C283))</f>
        <v>30.120335986355592</v>
      </c>
      <c r="M283" s="18">
        <f t="shared" si="37"/>
        <v>25.765210355068117</v>
      </c>
      <c r="N283" s="2" t="str">
        <f t="shared" si="38"/>
        <v>mature</v>
      </c>
      <c r="O283" s="19">
        <f>_xlfn.NORM.DIST(LN($D283), LN(K283), EXP(Parameters!$B$6), 0)</f>
        <v>2.5458319630201147E-3</v>
      </c>
      <c r="P283" s="19">
        <f>_xlfn.NORM.DIST(LN($D283), LN(L283), EXP(Parameters!$B$7), 0)</f>
        <v>5.9505959788730038</v>
      </c>
      <c r="Q283" s="4">
        <f t="shared" si="39"/>
        <v>5.4935763991357573</v>
      </c>
      <c r="R283" s="4">
        <f t="shared" si="40"/>
        <v>1.7035794822498178</v>
      </c>
      <c r="S283" s="2">
        <f>IF(C283&gt;=Parameters!$B$10,D283-EXP(Parameters!$B$2+Parameters!$B$4*LN($C283)), "")</f>
        <v>-1.1203359863555917</v>
      </c>
    </row>
    <row r="284" spans="1:19" x14ac:dyDescent="0.35">
      <c r="A284" t="s">
        <v>2500</v>
      </c>
      <c r="B284">
        <v>8</v>
      </c>
      <c r="C284" s="64">
        <v>105</v>
      </c>
      <c r="D284" s="64">
        <v>26</v>
      </c>
      <c r="E284" s="64">
        <v>81</v>
      </c>
      <c r="F284" s="2" t="str">
        <f t="shared" si="33"/>
        <v>5</v>
      </c>
      <c r="G284" s="2" t="str">
        <f t="shared" si="34"/>
        <v>6</v>
      </c>
      <c r="H284" s="2" t="str">
        <f t="shared" si="35"/>
        <v>1</v>
      </c>
      <c r="I284" s="2" t="str">
        <f t="shared" si="36"/>
        <v>105 26</v>
      </c>
      <c r="J284" s="4">
        <f>1/(1+EXP(-Parameters!$B$8-Parameters!$B$9*C284))</f>
        <v>0.76934531660241856</v>
      </c>
      <c r="K284" s="18">
        <f>EXP(Parameters!$B$3+Parameters!$B$5*LN($C284))</f>
        <v>20.593714849654653</v>
      </c>
      <c r="L284" s="18">
        <f>EXP(Parameters!$B$2+Parameters!$B$4*LN($C284))</f>
        <v>25.954393485790241</v>
      </c>
      <c r="M284" s="18">
        <f t="shared" si="37"/>
        <v>22.42311808998673</v>
      </c>
      <c r="N284" s="2" t="str">
        <f t="shared" si="38"/>
        <v>mature</v>
      </c>
      <c r="O284" s="19">
        <f>_xlfn.NORM.DIST(LN($D284), LN(K284), EXP(Parameters!$B$6), 0)</f>
        <v>1.3279435867842845E-4</v>
      </c>
      <c r="P284" s="19">
        <f>_xlfn.NORM.DIST(LN($D284), LN(L284), EXP(Parameters!$B$7), 0)</f>
        <v>7.8652892891240365</v>
      </c>
      <c r="Q284" s="4">
        <f t="shared" si="39"/>
        <v>6.0511541079515014</v>
      </c>
      <c r="R284" s="4">
        <f t="shared" si="40"/>
        <v>1.8002490154949373</v>
      </c>
      <c r="S284" s="2" t="str">
        <f>IF(C284&gt;=Parameters!$B$10,D284-EXP(Parameters!$B$2+Parameters!$B$4*LN($C284)), "")</f>
        <v/>
      </c>
    </row>
    <row r="285" spans="1:19" x14ac:dyDescent="0.35">
      <c r="A285" t="s">
        <v>2500</v>
      </c>
      <c r="B285">
        <v>8</v>
      </c>
      <c r="C285" s="64">
        <v>104</v>
      </c>
      <c r="D285" s="64">
        <v>26</v>
      </c>
      <c r="E285" s="64">
        <v>86</v>
      </c>
      <c r="F285" s="2" t="str">
        <f t="shared" si="33"/>
        <v>4</v>
      </c>
      <c r="G285" s="2" t="str">
        <f t="shared" si="34"/>
        <v>6</v>
      </c>
      <c r="H285" s="2" t="str">
        <f t="shared" si="35"/>
        <v>6</v>
      </c>
      <c r="I285" s="2" t="str">
        <f t="shared" si="36"/>
        <v>104 26</v>
      </c>
      <c r="J285" s="4">
        <f>1/(1+EXP(-Parameters!$B$8-Parameters!$B$9*C285))</f>
        <v>0.74985222302072962</v>
      </c>
      <c r="K285" s="18">
        <f>EXP(Parameters!$B$3+Parameters!$B$5*LN($C285))</f>
        <v>20.335111036615832</v>
      </c>
      <c r="L285" s="18">
        <f>EXP(Parameters!$B$2+Parameters!$B$4*LN($C285))</f>
        <v>25.614973208246262</v>
      </c>
      <c r="M285" s="18">
        <f t="shared" si="37"/>
        <v>22.14931366219318</v>
      </c>
      <c r="N285" s="2" t="str">
        <f t="shared" si="38"/>
        <v>mature</v>
      </c>
      <c r="O285" s="19">
        <f>_xlfn.NORM.DIST(LN($D285), LN(K285), EXP(Parameters!$B$6), 0)</f>
        <v>3.8968113873084021E-5</v>
      </c>
      <c r="P285" s="19">
        <f>_xlfn.NORM.DIST(LN($D285), LN(L285), EXP(Parameters!$B$7), 0)</f>
        <v>7.5364195623298436</v>
      </c>
      <c r="Q285" s="4">
        <f t="shared" si="39"/>
        <v>5.6512107102170059</v>
      </c>
      <c r="R285" s="4">
        <f t="shared" si="40"/>
        <v>1.73186980719676</v>
      </c>
      <c r="S285" s="2" t="str">
        <f>IF(C285&gt;=Parameters!$B$10,D285-EXP(Parameters!$B$2+Parameters!$B$4*LN($C285)), "")</f>
        <v/>
      </c>
    </row>
    <row r="286" spans="1:19" x14ac:dyDescent="0.35">
      <c r="A286" t="s">
        <v>2500</v>
      </c>
      <c r="B286">
        <v>8</v>
      </c>
      <c r="C286" s="64">
        <v>109</v>
      </c>
      <c r="D286" s="64">
        <v>27</v>
      </c>
      <c r="E286" s="64">
        <v>82</v>
      </c>
      <c r="F286" s="2" t="str">
        <f t="shared" si="33"/>
        <v>9</v>
      </c>
      <c r="G286" s="2" t="str">
        <f t="shared" si="34"/>
        <v>7</v>
      </c>
      <c r="H286" s="2" t="str">
        <f t="shared" si="35"/>
        <v>2</v>
      </c>
      <c r="I286" s="2" t="str">
        <f t="shared" si="36"/>
        <v>109 27</v>
      </c>
      <c r="J286" s="4">
        <f>1/(1+EXP(-Parameters!$B$8-Parameters!$B$9*C286))</f>
        <v>0.83641522323347828</v>
      </c>
      <c r="K286" s="18">
        <f>EXP(Parameters!$B$3+Parameters!$B$5*LN($C286))</f>
        <v>21.635986671827396</v>
      </c>
      <c r="L286" s="18">
        <f>EXP(Parameters!$B$2+Parameters!$B$4*LN($C286))</f>
        <v>27.324167114074939</v>
      </c>
      <c r="M286" s="18">
        <f t="shared" si="37"/>
        <v>23.525698651551952</v>
      </c>
      <c r="N286" s="2" t="str">
        <f t="shared" si="38"/>
        <v>mature</v>
      </c>
      <c r="O286" s="19">
        <f>_xlfn.NORM.DIST(LN($D286), LN(K286), EXP(Parameters!$B$6), 0)</f>
        <v>3.8766406445090985E-4</v>
      </c>
      <c r="P286" s="19">
        <f>_xlfn.NORM.DIST(LN($D286), LN(L286), EXP(Parameters!$B$7), 0)</f>
        <v>7.6548818570359645</v>
      </c>
      <c r="Q286" s="4">
        <f t="shared" si="39"/>
        <v>6.4027231332180827</v>
      </c>
      <c r="R286" s="4">
        <f t="shared" si="40"/>
        <v>1.8567233894359354</v>
      </c>
      <c r="S286" s="2" t="str">
        <f>IF(C286&gt;=Parameters!$B$10,D286-EXP(Parameters!$B$2+Parameters!$B$4*LN($C286)), "")</f>
        <v/>
      </c>
    </row>
    <row r="287" spans="1:19" x14ac:dyDescent="0.35">
      <c r="A287" t="s">
        <v>2500</v>
      </c>
      <c r="B287">
        <v>8</v>
      </c>
      <c r="C287" s="64">
        <v>86</v>
      </c>
      <c r="D287" s="64">
        <v>21</v>
      </c>
      <c r="E287" s="64">
        <v>79</v>
      </c>
      <c r="F287" s="2" t="str">
        <f t="shared" si="33"/>
        <v>6</v>
      </c>
      <c r="G287" s="2" t="str">
        <f t="shared" si="34"/>
        <v>1</v>
      </c>
      <c r="H287" s="2" t="str">
        <f t="shared" si="35"/>
        <v>9</v>
      </c>
      <c r="I287" s="2" t="str">
        <f t="shared" si="36"/>
        <v>86 21</v>
      </c>
      <c r="J287" s="4">
        <f>1/(1+EXP(-Parameters!$B$8-Parameters!$B$9*C287))</f>
        <v>0.30481649645840181</v>
      </c>
      <c r="K287" s="18">
        <f>EXP(Parameters!$B$3+Parameters!$B$5*LN($C287))</f>
        <v>15.821775477637425</v>
      </c>
      <c r="L287" s="18">
        <f>EXP(Parameters!$B$2+Parameters!$B$4*LN($C287))</f>
        <v>19.722325099830872</v>
      </c>
      <c r="M287" s="18">
        <f t="shared" si="37"/>
        <v>17.353849838128991</v>
      </c>
      <c r="N287" s="2" t="str">
        <f t="shared" si="38"/>
        <v>mature</v>
      </c>
      <c r="O287" s="19">
        <f>_xlfn.NORM.DIST(LN($D287), LN(K287), EXP(Parameters!$B$6), 0)</f>
        <v>7.0919380933443858E-7</v>
      </c>
      <c r="P287" s="19">
        <f>_xlfn.NORM.DIST(LN($D287), LN(L287), EXP(Parameters!$B$7), 0)</f>
        <v>3.6559905446235148</v>
      </c>
      <c r="Q287" s="4">
        <f t="shared" si="39"/>
        <v>1.1144067219170211</v>
      </c>
      <c r="R287" s="4">
        <f t="shared" si="40"/>
        <v>0.10832217533624808</v>
      </c>
      <c r="S287" s="2" t="str">
        <f>IF(C287&gt;=Parameters!$B$10,D287-EXP(Parameters!$B$2+Parameters!$B$4*LN($C287)), "")</f>
        <v/>
      </c>
    </row>
    <row r="288" spans="1:19" x14ac:dyDescent="0.35">
      <c r="A288" t="s">
        <v>2500</v>
      </c>
      <c r="B288">
        <v>8</v>
      </c>
      <c r="C288" s="64">
        <v>117</v>
      </c>
      <c r="D288" s="64">
        <v>29</v>
      </c>
      <c r="E288" s="64">
        <v>90</v>
      </c>
      <c r="F288" s="2" t="str">
        <f t="shared" si="33"/>
        <v>7</v>
      </c>
      <c r="G288" s="2" t="str">
        <f t="shared" si="34"/>
        <v>9</v>
      </c>
      <c r="H288" s="2" t="str">
        <f t="shared" si="35"/>
        <v>0</v>
      </c>
      <c r="I288" s="2" t="str">
        <f t="shared" si="36"/>
        <v>117 29</v>
      </c>
      <c r="J288" s="4">
        <f>1/(1+EXP(-Parameters!$B$8-Parameters!$B$9*C288))</f>
        <v>0.92316480721423155</v>
      </c>
      <c r="K288" s="18">
        <f>EXP(Parameters!$B$3+Parameters!$B$5*LN($C288))</f>
        <v>23.75723753928861</v>
      </c>
      <c r="L288" s="18">
        <f>EXP(Parameters!$B$2+Parameters!$B$4*LN($C288))</f>
        <v>30.120335986355592</v>
      </c>
      <c r="M288" s="18">
        <f t="shared" si="37"/>
        <v>25.765210355068117</v>
      </c>
      <c r="N288" s="2" t="str">
        <f t="shared" si="38"/>
        <v>mature</v>
      </c>
      <c r="O288" s="19">
        <f>_xlfn.NORM.DIST(LN($D288), LN(K288), EXP(Parameters!$B$6), 0)</f>
        <v>2.5458319630201147E-3</v>
      </c>
      <c r="P288" s="19">
        <f>_xlfn.NORM.DIST(LN($D288), LN(L288), EXP(Parameters!$B$7), 0)</f>
        <v>5.9505959788730038</v>
      </c>
      <c r="Q288" s="4">
        <f t="shared" si="39"/>
        <v>5.4935763991357573</v>
      </c>
      <c r="R288" s="4">
        <f t="shared" si="40"/>
        <v>1.7035794822498178</v>
      </c>
      <c r="S288" s="2">
        <f>IF(C288&gt;=Parameters!$B$10,D288-EXP(Parameters!$B$2+Parameters!$B$4*LN($C288)), "")</f>
        <v>-1.1203359863555917</v>
      </c>
    </row>
    <row r="289" spans="1:19" x14ac:dyDescent="0.35">
      <c r="A289" t="s">
        <v>2500</v>
      </c>
      <c r="B289">
        <v>8</v>
      </c>
      <c r="C289" s="64">
        <v>100</v>
      </c>
      <c r="D289" s="64">
        <v>24</v>
      </c>
      <c r="E289" s="64">
        <v>81</v>
      </c>
      <c r="F289" s="2" t="str">
        <f t="shared" si="33"/>
        <v>0</v>
      </c>
      <c r="G289" s="2" t="str">
        <f t="shared" si="34"/>
        <v>4</v>
      </c>
      <c r="H289" s="2" t="str">
        <f t="shared" si="35"/>
        <v>1</v>
      </c>
      <c r="I289" s="2" t="str">
        <f t="shared" si="36"/>
        <v>100 24</v>
      </c>
      <c r="J289" s="4">
        <f>1/(1+EXP(-Parameters!$B$8-Parameters!$B$9*C289))</f>
        <v>0.66164839876400194</v>
      </c>
      <c r="K289" s="18">
        <f>EXP(Parameters!$B$3+Parameters!$B$5*LN($C289))</f>
        <v>19.308707150494147</v>
      </c>
      <c r="L289" s="18">
        <f>EXP(Parameters!$B$2+Parameters!$B$4*LN($C289))</f>
        <v>24.269603389150522</v>
      </c>
      <c r="M289" s="18">
        <f t="shared" si="37"/>
        <v>21.061611781570956</v>
      </c>
      <c r="N289" s="2" t="str">
        <f t="shared" si="38"/>
        <v>mature</v>
      </c>
      <c r="O289" s="19">
        <f>_xlfn.NORM.DIST(LN($D289), LN(K289), EXP(Parameters!$B$6), 0)</f>
        <v>5.5237806215590604E-4</v>
      </c>
      <c r="P289" s="19">
        <f>_xlfn.NORM.DIST(LN($D289), LN(L289), EXP(Parameters!$B$7), 0)</f>
        <v>7.6812149942086103</v>
      </c>
      <c r="Q289" s="4">
        <f t="shared" si="39"/>
        <v>5.0824504994819879</v>
      </c>
      <c r="R289" s="4">
        <f t="shared" si="40"/>
        <v>1.6257935270694908</v>
      </c>
      <c r="S289" s="2" t="str">
        <f>IF(C289&gt;=Parameters!$B$10,D289-EXP(Parameters!$B$2+Parameters!$B$4*LN($C289)), "")</f>
        <v/>
      </c>
    </row>
    <row r="290" spans="1:19" x14ac:dyDescent="0.35">
      <c r="A290" t="s">
        <v>2500</v>
      </c>
      <c r="B290">
        <v>8</v>
      </c>
      <c r="C290" s="64">
        <v>114</v>
      </c>
      <c r="D290" s="64">
        <v>29</v>
      </c>
      <c r="E290" s="64">
        <v>91</v>
      </c>
      <c r="F290" s="2" t="str">
        <f t="shared" si="33"/>
        <v>4</v>
      </c>
      <c r="G290" s="2" t="str">
        <f t="shared" si="34"/>
        <v>9</v>
      </c>
      <c r="H290" s="2" t="str">
        <f t="shared" si="35"/>
        <v>1</v>
      </c>
      <c r="I290" s="2" t="str">
        <f t="shared" si="36"/>
        <v>114 29</v>
      </c>
      <c r="J290" s="4">
        <f>1/(1+EXP(-Parameters!$B$8-Parameters!$B$9*C290))</f>
        <v>0.89713263718970226</v>
      </c>
      <c r="K290" s="18">
        <f>EXP(Parameters!$B$3+Parameters!$B$5*LN($C290))</f>
        <v>22.956137509225673</v>
      </c>
      <c r="L290" s="18">
        <f>EXP(Parameters!$B$2+Parameters!$B$4*LN($C290))</f>
        <v>29.063073797902575</v>
      </c>
      <c r="M290" s="18">
        <f t="shared" si="37"/>
        <v>24.9201292748726</v>
      </c>
      <c r="N290" s="2" t="str">
        <f t="shared" si="38"/>
        <v>mature</v>
      </c>
      <c r="O290" s="19">
        <f>_xlfn.NORM.DIST(LN($D290), LN(K290), EXP(Parameters!$B$6), 0)</f>
        <v>1.2546949689876382E-4</v>
      </c>
      <c r="P290" s="19">
        <f>_xlfn.NORM.DIST(LN($D290), LN(L290), EXP(Parameters!$B$7), 0)</f>
        <v>7.8627829650364429</v>
      </c>
      <c r="Q290" s="4">
        <f t="shared" si="39"/>
        <v>7.05397212378967</v>
      </c>
      <c r="R290" s="4">
        <f t="shared" si="40"/>
        <v>1.9535908799758377</v>
      </c>
      <c r="S290" s="2">
        <f>IF(C290&gt;=Parameters!$B$10,D290-EXP(Parameters!$B$2+Parameters!$B$4*LN($C290)), "")</f>
        <v>-6.3073797902575279E-2</v>
      </c>
    </row>
    <row r="291" spans="1:19" x14ac:dyDescent="0.35">
      <c r="A291" t="s">
        <v>2500</v>
      </c>
      <c r="B291">
        <v>8</v>
      </c>
      <c r="C291" s="64">
        <v>109</v>
      </c>
      <c r="D291" s="64">
        <v>25</v>
      </c>
      <c r="E291" s="64">
        <v>85</v>
      </c>
      <c r="F291" s="2" t="str">
        <f t="shared" si="33"/>
        <v>9</v>
      </c>
      <c r="G291" s="2" t="str">
        <f t="shared" si="34"/>
        <v>5</v>
      </c>
      <c r="H291" s="2" t="str">
        <f t="shared" si="35"/>
        <v>5</v>
      </c>
      <c r="I291" s="2" t="str">
        <f t="shared" si="36"/>
        <v>109 25</v>
      </c>
      <c r="J291" s="4">
        <f>1/(1+EXP(-Parameters!$B$8-Parameters!$B$9*C291))</f>
        <v>0.83641522323347828</v>
      </c>
      <c r="K291" s="18">
        <f>EXP(Parameters!$B$3+Parameters!$B$5*LN($C291))</f>
        <v>21.635986671827396</v>
      </c>
      <c r="L291" s="18">
        <f>EXP(Parameters!$B$2+Parameters!$B$4*LN($C291))</f>
        <v>27.324167114074939</v>
      </c>
      <c r="M291" s="18">
        <f t="shared" si="37"/>
        <v>23.525698651551952</v>
      </c>
      <c r="N291" s="2" t="str">
        <f t="shared" si="38"/>
        <v>mature</v>
      </c>
      <c r="O291" s="19">
        <f>_xlfn.NORM.DIST(LN($D291), LN(K291), EXP(Parameters!$B$6), 0)</f>
        <v>0.11667862335195373</v>
      </c>
      <c r="P291" s="19">
        <f>_xlfn.NORM.DIST(LN($D291), LN(L291), EXP(Parameters!$B$7), 0)</f>
        <v>1.6911235621452998</v>
      </c>
      <c r="Q291" s="4">
        <f t="shared" si="39"/>
        <v>1.4335683383016105</v>
      </c>
      <c r="R291" s="4">
        <f t="shared" si="40"/>
        <v>0.36016667754654647</v>
      </c>
      <c r="S291" s="2" t="str">
        <f>IF(C291&gt;=Parameters!$B$10,D291-EXP(Parameters!$B$2+Parameters!$B$4*LN($C291)), "")</f>
        <v/>
      </c>
    </row>
    <row r="292" spans="1:19" x14ac:dyDescent="0.35">
      <c r="A292" t="s">
        <v>2500</v>
      </c>
      <c r="B292">
        <v>8</v>
      </c>
      <c r="C292" s="64">
        <v>102</v>
      </c>
      <c r="D292" s="64">
        <v>25</v>
      </c>
      <c r="E292" s="64">
        <v>82</v>
      </c>
      <c r="F292" s="2" t="str">
        <f t="shared" si="33"/>
        <v>2</v>
      </c>
      <c r="G292" s="2" t="str">
        <f t="shared" si="34"/>
        <v>5</v>
      </c>
      <c r="H292" s="2" t="str">
        <f t="shared" si="35"/>
        <v>2</v>
      </c>
      <c r="I292" s="2" t="str">
        <f t="shared" si="36"/>
        <v>102 25</v>
      </c>
      <c r="J292" s="4">
        <f>1/(1+EXP(-Parameters!$B$8-Parameters!$B$9*C292))</f>
        <v>0.70769935811813878</v>
      </c>
      <c r="K292" s="18">
        <f>EXP(Parameters!$B$3+Parameters!$B$5*LN($C292))</f>
        <v>19.820296206539236</v>
      </c>
      <c r="L292" s="18">
        <f>EXP(Parameters!$B$2+Parameters!$B$4*LN($C292))</f>
        <v>24.939811053735465</v>
      </c>
      <c r="M292" s="18">
        <f t="shared" si="37"/>
        <v>21.603949060070374</v>
      </c>
      <c r="N292" s="2" t="str">
        <f t="shared" si="38"/>
        <v>mature</v>
      </c>
      <c r="O292" s="19">
        <f>_xlfn.NORM.DIST(LN($D292), LN(K292), EXP(Parameters!$B$6), 0)</f>
        <v>1.4511626487989231E-4</v>
      </c>
      <c r="P292" s="19">
        <f>_xlfn.NORM.DIST(LN($D292), LN(L292), EXP(Parameters!$B$7), 0)</f>
        <v>7.8611152788826519</v>
      </c>
      <c r="Q292" s="4">
        <f t="shared" si="39"/>
        <v>5.5633486545353188</v>
      </c>
      <c r="R292" s="4">
        <f t="shared" si="40"/>
        <v>1.7162002029626542</v>
      </c>
      <c r="S292" s="2" t="str">
        <f>IF(C292&gt;=Parameters!$B$10,D292-EXP(Parameters!$B$2+Parameters!$B$4*LN($C292)), "")</f>
        <v/>
      </c>
    </row>
    <row r="293" spans="1:19" x14ac:dyDescent="0.35">
      <c r="A293" t="s">
        <v>2500</v>
      </c>
      <c r="B293">
        <v>8</v>
      </c>
      <c r="C293" s="64">
        <v>125</v>
      </c>
      <c r="D293" s="64">
        <v>32</v>
      </c>
      <c r="E293" s="64">
        <v>90</v>
      </c>
      <c r="F293" s="2" t="str">
        <f t="shared" si="33"/>
        <v>5</v>
      </c>
      <c r="G293" s="2" t="str">
        <f t="shared" si="34"/>
        <v>2</v>
      </c>
      <c r="H293" s="2" t="str">
        <f t="shared" si="35"/>
        <v>0</v>
      </c>
      <c r="I293" s="2" t="str">
        <f t="shared" si="36"/>
        <v>125 32</v>
      </c>
      <c r="J293" s="4">
        <f>1/(1+EXP(-Parameters!$B$8-Parameters!$B$9*C293))</f>
        <v>0.96579223934909197</v>
      </c>
      <c r="K293" s="18">
        <f>EXP(Parameters!$B$3+Parameters!$B$5*LN($C293))</f>
        <v>25.925526076467591</v>
      </c>
      <c r="L293" s="18">
        <f>EXP(Parameters!$B$2+Parameters!$B$4*LN($C293))</f>
        <v>32.989294893652627</v>
      </c>
      <c r="M293" s="18">
        <f t="shared" si="37"/>
        <v>28.048645779336979</v>
      </c>
      <c r="N293" s="2" t="str">
        <f t="shared" si="38"/>
        <v>mature</v>
      </c>
      <c r="O293" s="19">
        <f>_xlfn.NORM.DIST(LN($D293), LN(K293), EXP(Parameters!$B$6), 0)</f>
        <v>1.0127057164727158E-3</v>
      </c>
      <c r="P293" s="19">
        <f>_xlfn.NORM.DIST(LN($D293), LN(L293), EXP(Parameters!$B$7), 0)</f>
        <v>6.571067118885737</v>
      </c>
      <c r="Q293" s="4">
        <f t="shared" si="39"/>
        <v>6.3463202700566006</v>
      </c>
      <c r="R293" s="4">
        <f t="shared" si="40"/>
        <v>1.8478751599078009</v>
      </c>
      <c r="S293" s="2">
        <f>IF(C293&gt;=Parameters!$B$10,D293-EXP(Parameters!$B$2+Parameters!$B$4*LN($C293)), "")</f>
        <v>-0.98929489365262668</v>
      </c>
    </row>
    <row r="294" spans="1:19" x14ac:dyDescent="0.35">
      <c r="A294" t="s">
        <v>2500</v>
      </c>
      <c r="B294">
        <v>8</v>
      </c>
      <c r="C294" s="64">
        <v>102</v>
      </c>
      <c r="D294" s="64">
        <v>26</v>
      </c>
      <c r="E294" s="64">
        <v>82</v>
      </c>
      <c r="F294" s="2" t="str">
        <f t="shared" si="33"/>
        <v>2</v>
      </c>
      <c r="G294" s="2" t="str">
        <f t="shared" si="34"/>
        <v>6</v>
      </c>
      <c r="H294" s="2" t="str">
        <f t="shared" si="35"/>
        <v>2</v>
      </c>
      <c r="I294" s="2" t="str">
        <f t="shared" si="36"/>
        <v>102 26</v>
      </c>
      <c r="J294" s="4">
        <f>1/(1+EXP(-Parameters!$B$8-Parameters!$B$9*C294))</f>
        <v>0.70769935811813878</v>
      </c>
      <c r="K294" s="18">
        <f>EXP(Parameters!$B$3+Parameters!$B$5*LN($C294))</f>
        <v>19.820296206539236</v>
      </c>
      <c r="L294" s="18">
        <f>EXP(Parameters!$B$2+Parameters!$B$4*LN($C294))</f>
        <v>24.939811053735465</v>
      </c>
      <c r="M294" s="18">
        <f t="shared" si="37"/>
        <v>21.603949060070374</v>
      </c>
      <c r="N294" s="2" t="str">
        <f t="shared" si="38"/>
        <v>mature</v>
      </c>
      <c r="O294" s="19">
        <f>_xlfn.NORM.DIST(LN($D294), LN(K294), EXP(Parameters!$B$6), 0)</f>
        <v>2.6537636717615952E-6</v>
      </c>
      <c r="P294" s="19">
        <f>_xlfn.NORM.DIST(LN($D294), LN(L294), EXP(Parameters!$B$7), 0)</f>
        <v>5.6171267382129795</v>
      </c>
      <c r="Q294" s="4">
        <f t="shared" si="39"/>
        <v>3.9752377627983848</v>
      </c>
      <c r="R294" s="4">
        <f t="shared" si="40"/>
        <v>1.3800845608579511</v>
      </c>
      <c r="S294" s="2" t="str">
        <f>IF(C294&gt;=Parameters!$B$10,D294-EXP(Parameters!$B$2+Parameters!$B$4*LN($C294)), "")</f>
        <v/>
      </c>
    </row>
    <row r="295" spans="1:19" x14ac:dyDescent="0.35">
      <c r="A295" t="s">
        <v>2500</v>
      </c>
      <c r="B295">
        <v>8</v>
      </c>
      <c r="C295" s="64">
        <v>108</v>
      </c>
      <c r="D295" s="64">
        <v>27</v>
      </c>
      <c r="E295" s="64">
        <v>87</v>
      </c>
      <c r="F295" s="2" t="str">
        <f t="shared" si="33"/>
        <v>8</v>
      </c>
      <c r="G295" s="2" t="str">
        <f t="shared" si="34"/>
        <v>7</v>
      </c>
      <c r="H295" s="2" t="str">
        <f t="shared" si="35"/>
        <v>7</v>
      </c>
      <c r="I295" s="2" t="str">
        <f t="shared" si="36"/>
        <v>108 27</v>
      </c>
      <c r="J295" s="4">
        <f>1/(1+EXP(-Parameters!$B$8-Parameters!$B$9*C295))</f>
        <v>0.82127356166282006</v>
      </c>
      <c r="K295" s="18">
        <f>EXP(Parameters!$B$3+Parameters!$B$5*LN($C295))</f>
        <v>21.374250224584241</v>
      </c>
      <c r="L295" s="18">
        <f>EXP(Parameters!$B$2+Parameters!$B$4*LN($C295))</f>
        <v>26.979923968453623</v>
      </c>
      <c r="M295" s="18">
        <f t="shared" si="37"/>
        <v>23.248958953216722</v>
      </c>
      <c r="N295" s="2" t="str">
        <f t="shared" si="38"/>
        <v>mature</v>
      </c>
      <c r="O295" s="19">
        <f>_xlfn.NORM.DIST(LN($D295), LN(K295), EXP(Parameters!$B$6), 0)</f>
        <v>1.2619120396861505E-4</v>
      </c>
      <c r="P295" s="19">
        <f>_xlfn.NORM.DIST(LN($D295), LN(L295), EXP(Parameters!$B$7), 0)</f>
        <v>7.8691606706416746</v>
      </c>
      <c r="Q295" s="4">
        <f t="shared" si="39"/>
        <v>6.4627561649793082</v>
      </c>
      <c r="R295" s="4">
        <f t="shared" si="40"/>
        <v>1.8660558777304734</v>
      </c>
      <c r="S295" s="2" t="str">
        <f>IF(C295&gt;=Parameters!$B$10,D295-EXP(Parameters!$B$2+Parameters!$B$4*LN($C295)), "")</f>
        <v/>
      </c>
    </row>
    <row r="296" spans="1:19" x14ac:dyDescent="0.35">
      <c r="A296" t="s">
        <v>2500</v>
      </c>
      <c r="B296">
        <v>8</v>
      </c>
      <c r="C296" s="64">
        <v>112</v>
      </c>
      <c r="D296" s="64">
        <v>29</v>
      </c>
      <c r="E296" s="64">
        <v>92</v>
      </c>
      <c r="F296" s="2" t="str">
        <f t="shared" si="33"/>
        <v>2</v>
      </c>
      <c r="G296" s="2" t="str">
        <f t="shared" si="34"/>
        <v>9</v>
      </c>
      <c r="H296" s="2" t="str">
        <f t="shared" si="35"/>
        <v>2</v>
      </c>
      <c r="I296" s="2" t="str">
        <f t="shared" si="36"/>
        <v>112 29</v>
      </c>
      <c r="J296" s="4">
        <f>1/(1+EXP(-Parameters!$B$8-Parameters!$B$9*C296))</f>
        <v>0.87568366424949196</v>
      </c>
      <c r="K296" s="18">
        <f>EXP(Parameters!$B$3+Parameters!$B$5*LN($C296))</f>
        <v>22.425802171071368</v>
      </c>
      <c r="L296" s="18">
        <f>EXP(Parameters!$B$2+Parameters!$B$4*LN($C296))</f>
        <v>28.363999471035015</v>
      </c>
      <c r="M296" s="18">
        <f t="shared" si="37"/>
        <v>24.360229057188494</v>
      </c>
      <c r="N296" s="2" t="str">
        <f t="shared" si="38"/>
        <v>mature</v>
      </c>
      <c r="O296" s="19">
        <f>_xlfn.NORM.DIST(LN($D296), LN(K296), EXP(Parameters!$B$6), 0)</f>
        <v>1.2278271380801473E-5</v>
      </c>
      <c r="P296" s="19">
        <f>_xlfn.NORM.DIST(LN($D296), LN(L296), EXP(Parameters!$B$7), 0)</f>
        <v>7.1518903184159219</v>
      </c>
      <c r="Q296" s="4">
        <f t="shared" si="39"/>
        <v>6.262795046730627</v>
      </c>
      <c r="R296" s="4">
        <f t="shared" si="40"/>
        <v>1.8346265785515883</v>
      </c>
      <c r="S296" s="2">
        <f>IF(C296&gt;=Parameters!$B$10,D296-EXP(Parameters!$B$2+Parameters!$B$4*LN($C296)), "")</f>
        <v>0.63600052896498482</v>
      </c>
    </row>
    <row r="297" spans="1:19" x14ac:dyDescent="0.35">
      <c r="A297" t="s">
        <v>2500</v>
      </c>
      <c r="B297">
        <v>8</v>
      </c>
      <c r="C297" s="64">
        <v>105</v>
      </c>
      <c r="D297" s="64">
        <v>26</v>
      </c>
      <c r="E297" s="64">
        <v>86</v>
      </c>
      <c r="F297" s="2" t="str">
        <f t="shared" si="33"/>
        <v>5</v>
      </c>
      <c r="G297" s="2" t="str">
        <f t="shared" si="34"/>
        <v>6</v>
      </c>
      <c r="H297" s="2" t="str">
        <f t="shared" si="35"/>
        <v>6</v>
      </c>
      <c r="I297" s="2" t="str">
        <f t="shared" si="36"/>
        <v>105 26</v>
      </c>
      <c r="J297" s="4">
        <f>1/(1+EXP(-Parameters!$B$8-Parameters!$B$9*C297))</f>
        <v>0.76934531660241856</v>
      </c>
      <c r="K297" s="18">
        <f>EXP(Parameters!$B$3+Parameters!$B$5*LN($C297))</f>
        <v>20.593714849654653</v>
      </c>
      <c r="L297" s="18">
        <f>EXP(Parameters!$B$2+Parameters!$B$4*LN($C297))</f>
        <v>25.954393485790241</v>
      </c>
      <c r="M297" s="18">
        <f t="shared" si="37"/>
        <v>22.42311808998673</v>
      </c>
      <c r="N297" s="2" t="str">
        <f t="shared" si="38"/>
        <v>mature</v>
      </c>
      <c r="O297" s="19">
        <f>_xlfn.NORM.DIST(LN($D297), LN(K297), EXP(Parameters!$B$6), 0)</f>
        <v>1.3279435867842845E-4</v>
      </c>
      <c r="P297" s="19">
        <f>_xlfn.NORM.DIST(LN($D297), LN(L297), EXP(Parameters!$B$7), 0)</f>
        <v>7.8652892891240365</v>
      </c>
      <c r="Q297" s="4">
        <f t="shared" si="39"/>
        <v>6.0511541079515014</v>
      </c>
      <c r="R297" s="4">
        <f t="shared" si="40"/>
        <v>1.8002490154949373</v>
      </c>
      <c r="S297" s="2" t="str">
        <f>IF(C297&gt;=Parameters!$B$10,D297-EXP(Parameters!$B$2+Parameters!$B$4*LN($C297)), "")</f>
        <v/>
      </c>
    </row>
    <row r="298" spans="1:19" x14ac:dyDescent="0.35">
      <c r="A298" t="s">
        <v>2500</v>
      </c>
      <c r="B298">
        <v>8</v>
      </c>
      <c r="C298" s="64">
        <v>92</v>
      </c>
      <c r="D298" s="64">
        <v>20</v>
      </c>
      <c r="E298" s="64">
        <v>89</v>
      </c>
      <c r="F298" s="2" t="str">
        <f t="shared" si="33"/>
        <v>2</v>
      </c>
      <c r="G298" s="2" t="str">
        <f t="shared" si="34"/>
        <v>0</v>
      </c>
      <c r="H298" s="2" t="str">
        <f t="shared" si="35"/>
        <v>9</v>
      </c>
      <c r="I298" s="2" t="str">
        <f t="shared" si="36"/>
        <v>92 20</v>
      </c>
      <c r="J298" s="4">
        <f>1/(1+EXP(-Parameters!$B$8-Parameters!$B$9*C298))</f>
        <v>0.4542030934768464</v>
      </c>
      <c r="K298" s="18">
        <f>EXP(Parameters!$B$3+Parameters!$B$5*LN($C298))</f>
        <v>17.295505583978258</v>
      </c>
      <c r="L298" s="18">
        <f>EXP(Parameters!$B$2+Parameters!$B$4*LN($C298))</f>
        <v>21.639581788526439</v>
      </c>
      <c r="M298" s="18">
        <f t="shared" si="37"/>
        <v>18.923423912231744</v>
      </c>
      <c r="N298" s="2" t="str">
        <f t="shared" si="38"/>
        <v>mature</v>
      </c>
      <c r="O298" s="19">
        <f>_xlfn.NORM.DIST(LN($D298), LN(K298), EXP(Parameters!$B$6), 0)</f>
        <v>0.11153550999680516</v>
      </c>
      <c r="P298" s="19">
        <f>_xlfn.NORM.DIST(LN($D298), LN(L298), EXP(Parameters!$B$7), 0)</f>
        <v>2.3515399648750126</v>
      </c>
      <c r="Q298" s="4">
        <f t="shared" si="39"/>
        <v>1.1289524628044039</v>
      </c>
      <c r="R298" s="4">
        <f t="shared" si="40"/>
        <v>0.12129017870480155</v>
      </c>
      <c r="S298" s="2" t="str">
        <f>IF(C298&gt;=Parameters!$B$10,D298-EXP(Parameters!$B$2+Parameters!$B$4*LN($C298)), "")</f>
        <v/>
      </c>
    </row>
    <row r="299" spans="1:19" x14ac:dyDescent="0.35">
      <c r="A299" t="s">
        <v>2500</v>
      </c>
      <c r="B299">
        <v>8</v>
      </c>
      <c r="C299" s="64">
        <v>93</v>
      </c>
      <c r="D299" s="64">
        <v>20</v>
      </c>
      <c r="E299" s="64">
        <v>80</v>
      </c>
      <c r="F299" s="2" t="str">
        <f t="shared" si="33"/>
        <v>3</v>
      </c>
      <c r="G299" s="2" t="str">
        <f t="shared" si="34"/>
        <v>0</v>
      </c>
      <c r="H299" s="2" t="str">
        <f t="shared" si="35"/>
        <v>0</v>
      </c>
      <c r="I299" s="2" t="str">
        <f t="shared" si="36"/>
        <v>93 20</v>
      </c>
      <c r="J299" s="4">
        <f>1/(1+EXP(-Parameters!$B$8-Parameters!$B$9*C299))</f>
        <v>0.48078232167255014</v>
      </c>
      <c r="K299" s="18">
        <f>EXP(Parameters!$B$3+Parameters!$B$5*LN($C299))</f>
        <v>17.544193053986497</v>
      </c>
      <c r="L299" s="18">
        <f>EXP(Parameters!$B$2+Parameters!$B$4*LN($C299))</f>
        <v>21.963801876390391</v>
      </c>
      <c r="M299" s="18">
        <f t="shared" si="37"/>
        <v>19.187909643847966</v>
      </c>
      <c r="N299" s="2" t="str">
        <f t="shared" si="38"/>
        <v>mature</v>
      </c>
      <c r="O299" s="19">
        <f>_xlfn.NORM.DIST(LN($D299), LN(K299), EXP(Parameters!$B$6), 0)</f>
        <v>0.24802694531347055</v>
      </c>
      <c r="P299" s="19">
        <f>_xlfn.NORM.DIST(LN($D299), LN(L299), EXP(Parameters!$B$7), 0)</f>
        <v>1.4276523684265583</v>
      </c>
      <c r="Q299" s="4">
        <f t="shared" si="39"/>
        <v>0.81516999494174525</v>
      </c>
      <c r="R299" s="4">
        <f t="shared" si="40"/>
        <v>-0.20435860474102416</v>
      </c>
      <c r="S299" s="2" t="str">
        <f>IF(C299&gt;=Parameters!$B$10,D299-EXP(Parameters!$B$2+Parameters!$B$4*LN($C299)), "")</f>
        <v/>
      </c>
    </row>
    <row r="300" spans="1:19" x14ac:dyDescent="0.35">
      <c r="A300" t="s">
        <v>2500</v>
      </c>
      <c r="B300">
        <v>8</v>
      </c>
      <c r="C300" s="64">
        <v>113</v>
      </c>
      <c r="D300" s="64">
        <v>28</v>
      </c>
      <c r="E300" s="64">
        <v>91</v>
      </c>
      <c r="F300" s="2" t="str">
        <f t="shared" si="33"/>
        <v>3</v>
      </c>
      <c r="G300" s="2" t="str">
        <f t="shared" si="34"/>
        <v>8</v>
      </c>
      <c r="H300" s="2" t="str">
        <f t="shared" si="35"/>
        <v>1</v>
      </c>
      <c r="I300" s="2" t="str">
        <f t="shared" si="36"/>
        <v>113 28</v>
      </c>
      <c r="J300" s="4">
        <f>1/(1+EXP(-Parameters!$B$8-Parameters!$B$9*C300))</f>
        <v>0.88685079408693668</v>
      </c>
      <c r="K300" s="18">
        <f>EXP(Parameters!$B$3+Parameters!$B$5*LN($C300))</f>
        <v>22.690593733954969</v>
      </c>
      <c r="L300" s="18">
        <f>EXP(Parameters!$B$2+Parameters!$B$4*LN($C300))</f>
        <v>28.712955701636687</v>
      </c>
      <c r="M300" s="18">
        <f t="shared" si="37"/>
        <v>24.639827522024078</v>
      </c>
      <c r="N300" s="2" t="str">
        <f t="shared" si="38"/>
        <v>mature</v>
      </c>
      <c r="O300" s="19">
        <f>_xlfn.NORM.DIST(LN($D300), LN(K300), EXP(Parameters!$B$6), 0)</f>
        <v>1.0348571487989681E-3</v>
      </c>
      <c r="P300" s="19">
        <f>_xlfn.NORM.DIST(LN($D300), LN(L300), EXP(Parameters!$B$7), 0)</f>
        <v>6.9590410318413491</v>
      </c>
      <c r="Q300" s="4">
        <f t="shared" si="39"/>
        <v>6.1717481584366958</v>
      </c>
      <c r="R300" s="4">
        <f t="shared" si="40"/>
        <v>1.8199821297858301</v>
      </c>
      <c r="S300" s="2">
        <f>IF(C300&gt;=Parameters!$B$10,D300-EXP(Parameters!$B$2+Parameters!$B$4*LN($C300)), "")</f>
        <v>-0.71295570163668742</v>
      </c>
    </row>
    <row r="301" spans="1:19" x14ac:dyDescent="0.35">
      <c r="A301" t="s">
        <v>2500</v>
      </c>
      <c r="B301">
        <v>8</v>
      </c>
      <c r="C301" s="64">
        <v>100</v>
      </c>
      <c r="D301" s="64">
        <v>23</v>
      </c>
      <c r="E301" s="64">
        <v>85</v>
      </c>
      <c r="F301" s="2" t="str">
        <f t="shared" si="33"/>
        <v>0</v>
      </c>
      <c r="G301" s="2" t="str">
        <f t="shared" si="34"/>
        <v>3</v>
      </c>
      <c r="H301" s="2" t="str">
        <f t="shared" si="35"/>
        <v>5</v>
      </c>
      <c r="I301" s="2" t="str">
        <f t="shared" si="36"/>
        <v>100 23</v>
      </c>
      <c r="J301" s="4">
        <f>1/(1+EXP(-Parameters!$B$8-Parameters!$B$9*C301))</f>
        <v>0.66164839876400194</v>
      </c>
      <c r="K301" s="18">
        <f>EXP(Parameters!$B$3+Parameters!$B$5*LN($C301))</f>
        <v>19.308707150494147</v>
      </c>
      <c r="L301" s="18">
        <f>EXP(Parameters!$B$2+Parameters!$B$4*LN($C301))</f>
        <v>24.269603389150522</v>
      </c>
      <c r="M301" s="18">
        <f t="shared" si="37"/>
        <v>21.061611781570956</v>
      </c>
      <c r="N301" s="2" t="str">
        <f t="shared" si="38"/>
        <v>mature</v>
      </c>
      <c r="O301" s="19">
        <f>_xlfn.NORM.DIST(LN($D301), LN(K301), EXP(Parameters!$B$6), 0)</f>
        <v>1.6288621953603855E-2</v>
      </c>
      <c r="P301" s="19">
        <f>_xlfn.NORM.DIST(LN($D301), LN(L301), EXP(Parameters!$B$7), 0)</f>
        <v>4.4875697291713275</v>
      </c>
      <c r="Q301" s="4">
        <f t="shared" si="39"/>
        <v>2.9747046069679444</v>
      </c>
      <c r="R301" s="4">
        <f t="shared" si="40"/>
        <v>1.0901447422923576</v>
      </c>
      <c r="S301" s="2" t="str">
        <f>IF(C301&gt;=Parameters!$B$10,D301-EXP(Parameters!$B$2+Parameters!$B$4*LN($C301)), "")</f>
        <v/>
      </c>
    </row>
    <row r="302" spans="1:19" x14ac:dyDescent="0.35">
      <c r="A302" t="s">
        <v>2500</v>
      </c>
      <c r="B302">
        <v>8</v>
      </c>
      <c r="C302" s="64">
        <v>102</v>
      </c>
      <c r="D302" s="64">
        <v>25</v>
      </c>
      <c r="E302" s="64">
        <v>82</v>
      </c>
      <c r="F302" s="2" t="str">
        <f t="shared" si="33"/>
        <v>2</v>
      </c>
      <c r="G302" s="2" t="str">
        <f t="shared" si="34"/>
        <v>5</v>
      </c>
      <c r="H302" s="2" t="str">
        <f t="shared" si="35"/>
        <v>2</v>
      </c>
      <c r="I302" s="2" t="str">
        <f t="shared" si="36"/>
        <v>102 25</v>
      </c>
      <c r="J302" s="4">
        <f>1/(1+EXP(-Parameters!$B$8-Parameters!$B$9*C302))</f>
        <v>0.70769935811813878</v>
      </c>
      <c r="K302" s="18">
        <f>EXP(Parameters!$B$3+Parameters!$B$5*LN($C302))</f>
        <v>19.820296206539236</v>
      </c>
      <c r="L302" s="18">
        <f>EXP(Parameters!$B$2+Parameters!$B$4*LN($C302))</f>
        <v>24.939811053735465</v>
      </c>
      <c r="M302" s="18">
        <f t="shared" si="37"/>
        <v>21.603949060070374</v>
      </c>
      <c r="N302" s="2" t="str">
        <f t="shared" si="38"/>
        <v>mature</v>
      </c>
      <c r="O302" s="19">
        <f>_xlfn.NORM.DIST(LN($D302), LN(K302), EXP(Parameters!$B$6), 0)</f>
        <v>1.4511626487989231E-4</v>
      </c>
      <c r="P302" s="19">
        <f>_xlfn.NORM.DIST(LN($D302), LN(L302), EXP(Parameters!$B$7), 0)</f>
        <v>7.8611152788826519</v>
      </c>
      <c r="Q302" s="4">
        <f t="shared" si="39"/>
        <v>5.5633486545353188</v>
      </c>
      <c r="R302" s="4">
        <f t="shared" si="40"/>
        <v>1.7162002029626542</v>
      </c>
      <c r="S302" s="2" t="str">
        <f>IF(C302&gt;=Parameters!$B$10,D302-EXP(Parameters!$B$2+Parameters!$B$4*LN($C302)), "")</f>
        <v/>
      </c>
    </row>
    <row r="303" spans="1:19" x14ac:dyDescent="0.35">
      <c r="A303" t="s">
        <v>2500</v>
      </c>
      <c r="B303">
        <v>8</v>
      </c>
      <c r="C303" s="64">
        <v>91</v>
      </c>
      <c r="D303" s="64">
        <v>20</v>
      </c>
      <c r="E303" s="64">
        <v>84</v>
      </c>
      <c r="F303" s="2" t="str">
        <f t="shared" si="33"/>
        <v>1</v>
      </c>
      <c r="G303" s="2" t="str">
        <f t="shared" si="34"/>
        <v>0</v>
      </c>
      <c r="H303" s="2" t="str">
        <f t="shared" si="35"/>
        <v>4</v>
      </c>
      <c r="I303" s="2" t="str">
        <f t="shared" si="36"/>
        <v>91 20</v>
      </c>
      <c r="J303" s="4">
        <f>1/(1+EXP(-Parameters!$B$8-Parameters!$B$9*C303))</f>
        <v>0.42788234447524132</v>
      </c>
      <c r="K303" s="18">
        <f>EXP(Parameters!$B$3+Parameters!$B$5*LN($C303))</f>
        <v>17.047683103319663</v>
      </c>
      <c r="L303" s="18">
        <f>EXP(Parameters!$B$2+Parameters!$B$4*LN($C303))</f>
        <v>21.316682721214686</v>
      </c>
      <c r="M303" s="18">
        <f t="shared" si="37"/>
        <v>18.659753031749261</v>
      </c>
      <c r="N303" s="2" t="str">
        <f t="shared" si="38"/>
        <v>mature</v>
      </c>
      <c r="O303" s="19">
        <f>_xlfn.NORM.DIST(LN($D303), LN(K303), EXP(Parameters!$B$6), 0)</f>
        <v>4.5716779447891098E-2</v>
      </c>
      <c r="P303" s="19">
        <f>_xlfn.NORM.DIST(LN($D303), LN(L303), EXP(Parameters!$B$7), 0)</f>
        <v>3.5682618940241615</v>
      </c>
      <c r="Q303" s="4">
        <f t="shared" si="39"/>
        <v>1.5529516415925932</v>
      </c>
      <c r="R303" s="4">
        <f t="shared" si="40"/>
        <v>0.44015740497766948</v>
      </c>
      <c r="S303" s="2" t="str">
        <f>IF(C303&gt;=Parameters!$B$10,D303-EXP(Parameters!$B$2+Parameters!$B$4*LN($C303)), "")</f>
        <v/>
      </c>
    </row>
    <row r="304" spans="1:19" x14ac:dyDescent="0.35">
      <c r="A304" t="s">
        <v>2500</v>
      </c>
      <c r="B304">
        <v>8</v>
      </c>
      <c r="C304" s="64">
        <v>112</v>
      </c>
      <c r="D304" s="64">
        <v>27</v>
      </c>
      <c r="E304" s="64">
        <v>91</v>
      </c>
      <c r="F304" s="2" t="str">
        <f t="shared" si="33"/>
        <v>2</v>
      </c>
      <c r="G304" s="2" t="str">
        <f t="shared" si="34"/>
        <v>7</v>
      </c>
      <c r="H304" s="2" t="str">
        <f t="shared" si="35"/>
        <v>1</v>
      </c>
      <c r="I304" s="2" t="str">
        <f t="shared" si="36"/>
        <v>112 27</v>
      </c>
      <c r="J304" s="4">
        <f>1/(1+EXP(-Parameters!$B$8-Parameters!$B$9*C304))</f>
        <v>0.87568366424949196</v>
      </c>
      <c r="K304" s="18">
        <f>EXP(Parameters!$B$3+Parameters!$B$5*LN($C304))</f>
        <v>22.425802171071368</v>
      </c>
      <c r="L304" s="18">
        <f>EXP(Parameters!$B$2+Parameters!$B$4*LN($C304))</f>
        <v>28.363999471035015</v>
      </c>
      <c r="M304" s="18">
        <f t="shared" si="37"/>
        <v>24.360229057188494</v>
      </c>
      <c r="N304" s="2" t="str">
        <f t="shared" si="38"/>
        <v>mature</v>
      </c>
      <c r="O304" s="19">
        <f>_xlfn.NORM.DIST(LN($D304), LN(K304), EXP(Parameters!$B$6), 0)</f>
        <v>7.4615837280719204E-3</v>
      </c>
      <c r="P304" s="19">
        <f>_xlfn.NORM.DIST(LN($D304), LN(L304), EXP(Parameters!$B$7), 0)</f>
        <v>4.905916451406644</v>
      </c>
      <c r="Q304" s="4">
        <f t="shared" si="39"/>
        <v>4.2969584914176036</v>
      </c>
      <c r="R304" s="4">
        <f t="shared" si="40"/>
        <v>1.4579074448480402</v>
      </c>
      <c r="S304" s="2">
        <f>IF(C304&gt;=Parameters!$B$10,D304-EXP(Parameters!$B$2+Parameters!$B$4*LN($C304)), "")</f>
        <v>-1.3639994710350152</v>
      </c>
    </row>
    <row r="305" spans="1:19" x14ac:dyDescent="0.35">
      <c r="A305" t="s">
        <v>2500</v>
      </c>
      <c r="B305">
        <v>8</v>
      </c>
      <c r="C305" s="64">
        <v>103</v>
      </c>
      <c r="D305" s="64">
        <v>25</v>
      </c>
      <c r="E305" s="64">
        <v>87</v>
      </c>
      <c r="F305" s="2" t="str">
        <f t="shared" si="33"/>
        <v>3</v>
      </c>
      <c r="G305" s="2" t="str">
        <f t="shared" si="34"/>
        <v>5</v>
      </c>
      <c r="H305" s="2" t="str">
        <f t="shared" si="35"/>
        <v>7</v>
      </c>
      <c r="I305" s="2" t="str">
        <f t="shared" si="36"/>
        <v>103 25</v>
      </c>
      <c r="J305" s="4">
        <f>1/(1+EXP(-Parameters!$B$8-Parameters!$B$9*C305))</f>
        <v>0.72929139759356365</v>
      </c>
      <c r="K305" s="18">
        <f>EXP(Parameters!$B$3+Parameters!$B$5*LN($C305))</f>
        <v>20.077303074934573</v>
      </c>
      <c r="L305" s="18">
        <f>EXP(Parameters!$B$2+Parameters!$B$4*LN($C305))</f>
        <v>25.276776596017228</v>
      </c>
      <c r="M305" s="18">
        <f t="shared" si="37"/>
        <v>21.876255591489173</v>
      </c>
      <c r="N305" s="2" t="str">
        <f t="shared" si="38"/>
        <v>mature</v>
      </c>
      <c r="O305" s="19">
        <f>_xlfn.NORM.DIST(LN($D305), LN(K305), EXP(Parameters!$B$6), 0)</f>
        <v>4.715314421872603E-4</v>
      </c>
      <c r="P305" s="19">
        <f>_xlfn.NORM.DIST(LN($D305), LN(L305), EXP(Parameters!$B$7), 0)</f>
        <v>7.6865417327280969</v>
      </c>
      <c r="Q305" s="4">
        <f t="shared" si="39"/>
        <v>5.6058564105402313</v>
      </c>
      <c r="R305" s="4">
        <f t="shared" si="40"/>
        <v>1.7238118388826755</v>
      </c>
      <c r="S305" s="2" t="str">
        <f>IF(C305&gt;=Parameters!$B$10,D305-EXP(Parameters!$B$2+Parameters!$B$4*LN($C305)), "")</f>
        <v/>
      </c>
    </row>
    <row r="306" spans="1:19" x14ac:dyDescent="0.35">
      <c r="A306" t="s">
        <v>2500</v>
      </c>
      <c r="B306">
        <v>8</v>
      </c>
      <c r="C306" s="64">
        <v>113</v>
      </c>
      <c r="D306" s="64">
        <v>29</v>
      </c>
      <c r="E306" s="64">
        <v>89</v>
      </c>
      <c r="F306" s="2" t="str">
        <f t="shared" si="33"/>
        <v>3</v>
      </c>
      <c r="G306" s="2" t="str">
        <f t="shared" si="34"/>
        <v>9</v>
      </c>
      <c r="H306" s="2" t="str">
        <f t="shared" si="35"/>
        <v>9</v>
      </c>
      <c r="I306" s="2" t="str">
        <f t="shared" si="36"/>
        <v>113 29</v>
      </c>
      <c r="J306" s="4">
        <f>1/(1+EXP(-Parameters!$B$8-Parameters!$B$9*C306))</f>
        <v>0.88685079408693668</v>
      </c>
      <c r="K306" s="18">
        <f>EXP(Parameters!$B$3+Parameters!$B$5*LN($C306))</f>
        <v>22.690593733954969</v>
      </c>
      <c r="L306" s="18">
        <f>EXP(Parameters!$B$2+Parameters!$B$4*LN($C306))</f>
        <v>28.712955701636687</v>
      </c>
      <c r="M306" s="18">
        <f t="shared" si="37"/>
        <v>24.639827522024078</v>
      </c>
      <c r="N306" s="2" t="str">
        <f t="shared" si="38"/>
        <v>mature</v>
      </c>
      <c r="O306" s="19">
        <f>_xlfn.NORM.DIST(LN($D306), LN(K306), EXP(Parameters!$B$6), 0)</f>
        <v>4.0559106681522519E-5</v>
      </c>
      <c r="P306" s="19">
        <f>_xlfn.NORM.DIST(LN($D306), LN(L306), EXP(Parameters!$B$7), 0)</f>
        <v>7.7199290429593752</v>
      </c>
      <c r="Q306" s="4">
        <f t="shared" si="39"/>
        <v>6.8464297912740406</v>
      </c>
      <c r="R306" s="4">
        <f t="shared" si="40"/>
        <v>1.9237273180489045</v>
      </c>
      <c r="S306" s="2">
        <f>IF(C306&gt;=Parameters!$B$10,D306-EXP(Parameters!$B$2+Parameters!$B$4*LN($C306)), "")</f>
        <v>0.28704429836331258</v>
      </c>
    </row>
    <row r="307" spans="1:19" x14ac:dyDescent="0.35">
      <c r="A307" t="s">
        <v>2500</v>
      </c>
      <c r="B307">
        <v>8</v>
      </c>
      <c r="C307" s="64">
        <v>100</v>
      </c>
      <c r="D307" s="64">
        <v>24</v>
      </c>
      <c r="E307" s="64">
        <v>91</v>
      </c>
      <c r="F307" s="2" t="str">
        <f t="shared" si="33"/>
        <v>0</v>
      </c>
      <c r="G307" s="2" t="str">
        <f t="shared" si="34"/>
        <v>4</v>
      </c>
      <c r="H307" s="2" t="str">
        <f t="shared" si="35"/>
        <v>1</v>
      </c>
      <c r="I307" s="2" t="str">
        <f t="shared" si="36"/>
        <v>100 24</v>
      </c>
      <c r="J307" s="4">
        <f>1/(1+EXP(-Parameters!$B$8-Parameters!$B$9*C307))</f>
        <v>0.66164839876400194</v>
      </c>
      <c r="K307" s="18">
        <f>EXP(Parameters!$B$3+Parameters!$B$5*LN($C307))</f>
        <v>19.308707150494147</v>
      </c>
      <c r="L307" s="18">
        <f>EXP(Parameters!$B$2+Parameters!$B$4*LN($C307))</f>
        <v>24.269603389150522</v>
      </c>
      <c r="M307" s="18">
        <f t="shared" si="37"/>
        <v>21.061611781570956</v>
      </c>
      <c r="N307" s="2" t="str">
        <f t="shared" si="38"/>
        <v>mature</v>
      </c>
      <c r="O307" s="19">
        <f>_xlfn.NORM.DIST(LN($D307), LN(K307), EXP(Parameters!$B$6), 0)</f>
        <v>5.5237806215590604E-4</v>
      </c>
      <c r="P307" s="19">
        <f>_xlfn.NORM.DIST(LN($D307), LN(L307), EXP(Parameters!$B$7), 0)</f>
        <v>7.6812149942086103</v>
      </c>
      <c r="Q307" s="4">
        <f t="shared" si="39"/>
        <v>5.0824504994819879</v>
      </c>
      <c r="R307" s="4">
        <f t="shared" si="40"/>
        <v>1.6257935270694908</v>
      </c>
      <c r="S307" s="2" t="str">
        <f>IF(C307&gt;=Parameters!$B$10,D307-EXP(Parameters!$B$2+Parameters!$B$4*LN($C307)), "")</f>
        <v/>
      </c>
    </row>
    <row r="308" spans="1:19" x14ac:dyDescent="0.35">
      <c r="A308" t="s">
        <v>2500</v>
      </c>
      <c r="B308">
        <v>8</v>
      </c>
      <c r="C308" s="64">
        <v>101</v>
      </c>
      <c r="D308" s="64">
        <v>24</v>
      </c>
      <c r="E308" s="64">
        <v>82</v>
      </c>
      <c r="F308" s="2" t="str">
        <f t="shared" si="33"/>
        <v>1</v>
      </c>
      <c r="G308" s="2" t="str">
        <f t="shared" si="34"/>
        <v>4</v>
      </c>
      <c r="H308" s="2" t="str">
        <f t="shared" si="35"/>
        <v>2</v>
      </c>
      <c r="I308" s="2" t="str">
        <f t="shared" si="36"/>
        <v>101 24</v>
      </c>
      <c r="J308" s="4">
        <f>1/(1+EXP(-Parameters!$B$8-Parameters!$B$9*C308))</f>
        <v>0.68512867413061007</v>
      </c>
      <c r="K308" s="18">
        <f>EXP(Parameters!$B$3+Parameters!$B$5*LN($C308))</f>
        <v>19.564095759536546</v>
      </c>
      <c r="L308" s="18">
        <f>EXP(Parameters!$B$2+Parameters!$B$4*LN($C308))</f>
        <v>24.604084103744224</v>
      </c>
      <c r="M308" s="18">
        <f t="shared" si="37"/>
        <v>21.33239933720473</v>
      </c>
      <c r="N308" s="2" t="str">
        <f t="shared" si="38"/>
        <v>mature</v>
      </c>
      <c r="O308" s="19">
        <f>_xlfn.NORM.DIST(LN($D308), LN(K308), EXP(Parameters!$B$6), 0)</f>
        <v>1.6982141490288153E-3</v>
      </c>
      <c r="P308" s="19">
        <f>_xlfn.NORM.DIST(LN($D308), LN(L308), EXP(Parameters!$B$7), 0)</f>
        <v>6.9783856910792803</v>
      </c>
      <c r="Q308" s="4">
        <f t="shared" si="39"/>
        <v>4.7816268550418837</v>
      </c>
      <c r="R308" s="4">
        <f t="shared" si="40"/>
        <v>1.564780834841792</v>
      </c>
      <c r="S308" s="2" t="str">
        <f>IF(C308&gt;=Parameters!$B$10,D308-EXP(Parameters!$B$2+Parameters!$B$4*LN($C308)), "")</f>
        <v/>
      </c>
    </row>
    <row r="309" spans="1:19" x14ac:dyDescent="0.35">
      <c r="A309" t="s">
        <v>2500</v>
      </c>
      <c r="B309">
        <v>8</v>
      </c>
      <c r="C309" s="64">
        <v>115</v>
      </c>
      <c r="D309" s="64">
        <v>29</v>
      </c>
      <c r="E309" s="64">
        <v>89</v>
      </c>
      <c r="F309" s="2" t="str">
        <f t="shared" si="33"/>
        <v>5</v>
      </c>
      <c r="G309" s="2" t="str">
        <f t="shared" si="34"/>
        <v>9</v>
      </c>
      <c r="H309" s="2" t="str">
        <f t="shared" si="35"/>
        <v>9</v>
      </c>
      <c r="I309" s="2" t="str">
        <f t="shared" si="36"/>
        <v>115 29</v>
      </c>
      <c r="J309" s="4">
        <f>1/(1+EXP(-Parameters!$B$8-Parameters!$B$9*C309))</f>
        <v>0.90657859216536885</v>
      </c>
      <c r="K309" s="18">
        <f>EXP(Parameters!$B$3+Parameters!$B$5*LN($C309))</f>
        <v>23.222429007197608</v>
      </c>
      <c r="L309" s="18">
        <f>EXP(Parameters!$B$2+Parameters!$B$4*LN($C309))</f>
        <v>29.41434738550959</v>
      </c>
      <c r="M309" s="18">
        <f t="shared" si="37"/>
        <v>25.201129892198306</v>
      </c>
      <c r="N309" s="2" t="str">
        <f t="shared" si="38"/>
        <v>mature</v>
      </c>
      <c r="O309" s="19">
        <f>_xlfn.NORM.DIST(LN($D309), LN(K309), EXP(Parameters!$B$6), 0)</f>
        <v>3.6407636278085897E-4</v>
      </c>
      <c r="P309" s="19">
        <f>_xlfn.NORM.DIST(LN($D309), LN(L309), EXP(Parameters!$B$7), 0)</f>
        <v>7.5677595702251121</v>
      </c>
      <c r="Q309" s="4">
        <f t="shared" si="39"/>
        <v>6.8608028295470493</v>
      </c>
      <c r="R309" s="4">
        <f t="shared" si="40"/>
        <v>1.9258244654364709</v>
      </c>
      <c r="S309" s="2">
        <f>IF(C309&gt;=Parameters!$B$10,D309-EXP(Parameters!$B$2+Parameters!$B$4*LN($C309)), "")</f>
        <v>-0.41434738550958983</v>
      </c>
    </row>
    <row r="310" spans="1:19" x14ac:dyDescent="0.35">
      <c r="A310" t="s">
        <v>2500</v>
      </c>
      <c r="B310">
        <v>8</v>
      </c>
      <c r="C310" s="64">
        <v>103</v>
      </c>
      <c r="D310" s="64">
        <v>25</v>
      </c>
      <c r="E310" s="64">
        <v>91</v>
      </c>
      <c r="F310" s="2" t="str">
        <f t="shared" si="33"/>
        <v>3</v>
      </c>
      <c r="G310" s="2" t="str">
        <f t="shared" si="34"/>
        <v>5</v>
      </c>
      <c r="H310" s="2" t="str">
        <f t="shared" si="35"/>
        <v>1</v>
      </c>
      <c r="I310" s="2" t="str">
        <f t="shared" si="36"/>
        <v>103 25</v>
      </c>
      <c r="J310" s="4">
        <f>1/(1+EXP(-Parameters!$B$8-Parameters!$B$9*C310))</f>
        <v>0.72929139759356365</v>
      </c>
      <c r="K310" s="18">
        <f>EXP(Parameters!$B$3+Parameters!$B$5*LN($C310))</f>
        <v>20.077303074934573</v>
      </c>
      <c r="L310" s="18">
        <f>EXP(Parameters!$B$2+Parameters!$B$4*LN($C310))</f>
        <v>25.276776596017228</v>
      </c>
      <c r="M310" s="18">
        <f t="shared" si="37"/>
        <v>21.876255591489173</v>
      </c>
      <c r="N310" s="2" t="str">
        <f t="shared" si="38"/>
        <v>mature</v>
      </c>
      <c r="O310" s="19">
        <f>_xlfn.NORM.DIST(LN($D310), LN(K310), EXP(Parameters!$B$6), 0)</f>
        <v>4.715314421872603E-4</v>
      </c>
      <c r="P310" s="19">
        <f>_xlfn.NORM.DIST(LN($D310), LN(L310), EXP(Parameters!$B$7), 0)</f>
        <v>7.6865417327280969</v>
      </c>
      <c r="Q310" s="4">
        <f t="shared" si="39"/>
        <v>5.6058564105402313</v>
      </c>
      <c r="R310" s="4">
        <f t="shared" si="40"/>
        <v>1.7238118388826755</v>
      </c>
      <c r="S310" s="2" t="str">
        <f>IF(C310&gt;=Parameters!$B$10,D310-EXP(Parameters!$B$2+Parameters!$B$4*LN($C310)), "")</f>
        <v/>
      </c>
    </row>
    <row r="311" spans="1:19" x14ac:dyDescent="0.35">
      <c r="A311" t="s">
        <v>2500</v>
      </c>
      <c r="B311">
        <v>8</v>
      </c>
      <c r="C311" s="64">
        <v>113</v>
      </c>
      <c r="D311" s="64">
        <v>28</v>
      </c>
      <c r="E311" s="64">
        <v>84</v>
      </c>
      <c r="F311" s="2" t="str">
        <f t="shared" si="33"/>
        <v>3</v>
      </c>
      <c r="G311" s="2" t="str">
        <f t="shared" si="34"/>
        <v>8</v>
      </c>
      <c r="H311" s="2" t="str">
        <f t="shared" si="35"/>
        <v>4</v>
      </c>
      <c r="I311" s="2" t="str">
        <f t="shared" si="36"/>
        <v>113 28</v>
      </c>
      <c r="J311" s="4">
        <f>1/(1+EXP(-Parameters!$B$8-Parameters!$B$9*C311))</f>
        <v>0.88685079408693668</v>
      </c>
      <c r="K311" s="18">
        <f>EXP(Parameters!$B$3+Parameters!$B$5*LN($C311))</f>
        <v>22.690593733954969</v>
      </c>
      <c r="L311" s="18">
        <f>EXP(Parameters!$B$2+Parameters!$B$4*LN($C311))</f>
        <v>28.712955701636687</v>
      </c>
      <c r="M311" s="18">
        <f t="shared" si="37"/>
        <v>24.639827522024078</v>
      </c>
      <c r="N311" s="2" t="str">
        <f t="shared" si="38"/>
        <v>mature</v>
      </c>
      <c r="O311" s="19">
        <f>_xlfn.NORM.DIST(LN($D311), LN(K311), EXP(Parameters!$B$6), 0)</f>
        <v>1.0348571487989681E-3</v>
      </c>
      <c r="P311" s="19">
        <f>_xlfn.NORM.DIST(LN($D311), LN(L311), EXP(Parameters!$B$7), 0)</f>
        <v>6.9590410318413491</v>
      </c>
      <c r="Q311" s="4">
        <f t="shared" si="39"/>
        <v>6.1717481584366958</v>
      </c>
      <c r="R311" s="4">
        <f t="shared" si="40"/>
        <v>1.8199821297858301</v>
      </c>
      <c r="S311" s="2">
        <f>IF(C311&gt;=Parameters!$B$10,D311-EXP(Parameters!$B$2+Parameters!$B$4*LN($C311)), "")</f>
        <v>-0.71295570163668742</v>
      </c>
    </row>
    <row r="312" spans="1:19" x14ac:dyDescent="0.35">
      <c r="A312" t="s">
        <v>2500</v>
      </c>
      <c r="B312">
        <v>8</v>
      </c>
      <c r="C312" s="64">
        <v>110</v>
      </c>
      <c r="D312" s="64">
        <v>28</v>
      </c>
      <c r="E312" s="64">
        <v>92</v>
      </c>
      <c r="F312" s="2" t="str">
        <f t="shared" si="33"/>
        <v>0</v>
      </c>
      <c r="G312" s="2" t="str">
        <f t="shared" si="34"/>
        <v>8</v>
      </c>
      <c r="H312" s="2" t="str">
        <f t="shared" si="35"/>
        <v>2</v>
      </c>
      <c r="I312" s="2" t="str">
        <f t="shared" si="36"/>
        <v>110 28</v>
      </c>
      <c r="J312" s="4">
        <f>1/(1+EXP(-Parameters!$B$8-Parameters!$B$9*C312))</f>
        <v>0.85050758826483663</v>
      </c>
      <c r="K312" s="18">
        <f>EXP(Parameters!$B$3+Parameters!$B$5*LN($C312))</f>
        <v>21.898493978978827</v>
      </c>
      <c r="L312" s="18">
        <f>EXP(Parameters!$B$2+Parameters!$B$4*LN($C312))</f>
        <v>27.669598567790544</v>
      </c>
      <c r="M312" s="18">
        <f t="shared" si="37"/>
        <v>23.803160025837798</v>
      </c>
      <c r="N312" s="2" t="str">
        <f t="shared" si="38"/>
        <v>mature</v>
      </c>
      <c r="O312" s="19">
        <f>_xlfn.NORM.DIST(LN($D312), LN(K312), EXP(Parameters!$B$6), 0)</f>
        <v>3.8816646813007074E-5</v>
      </c>
      <c r="P312" s="19">
        <f>_xlfn.NORM.DIST(LN($D312), LN(L312), EXP(Parameters!$B$7), 0)</f>
        <v>7.6571678636022424</v>
      </c>
      <c r="Q312" s="4">
        <f t="shared" si="39"/>
        <v>6.5124851754055024</v>
      </c>
      <c r="R312" s="4">
        <f t="shared" si="40"/>
        <v>1.8737211307476049</v>
      </c>
      <c r="S312" s="2">
        <f>IF(C312&gt;=Parameters!$B$10,D312-EXP(Parameters!$B$2+Parameters!$B$4*LN($C312)), "")</f>
        <v>0.33040143220945595</v>
      </c>
    </row>
    <row r="313" spans="1:19" x14ac:dyDescent="0.35">
      <c r="A313" t="s">
        <v>2500</v>
      </c>
      <c r="B313">
        <v>8</v>
      </c>
      <c r="C313" s="64">
        <v>116</v>
      </c>
      <c r="D313" s="64">
        <v>29</v>
      </c>
      <c r="E313" s="64">
        <v>87</v>
      </c>
      <c r="F313" s="2" t="str">
        <f t="shared" si="33"/>
        <v>6</v>
      </c>
      <c r="G313" s="2" t="str">
        <f t="shared" si="34"/>
        <v>9</v>
      </c>
      <c r="H313" s="2" t="str">
        <f t="shared" si="35"/>
        <v>7</v>
      </c>
      <c r="I313" s="2" t="str">
        <f t="shared" si="36"/>
        <v>116 29</v>
      </c>
      <c r="J313" s="4">
        <f>1/(1+EXP(-Parameters!$B$8-Parameters!$B$9*C313))</f>
        <v>0.91523910845155709</v>
      </c>
      <c r="K313" s="18">
        <f>EXP(Parameters!$B$3+Parameters!$B$5*LN($C313))</f>
        <v>23.489463803846061</v>
      </c>
      <c r="L313" s="18">
        <f>EXP(Parameters!$B$2+Parameters!$B$4*LN($C313))</f>
        <v>29.766770180323583</v>
      </c>
      <c r="M313" s="18">
        <f t="shared" si="37"/>
        <v>25.482825016561367</v>
      </c>
      <c r="N313" s="2" t="str">
        <f t="shared" si="38"/>
        <v>mature</v>
      </c>
      <c r="O313" s="19">
        <f>_xlfn.NORM.DIST(LN($D313), LN(K313), EXP(Parameters!$B$6), 0)</f>
        <v>9.9251108937852299E-4</v>
      </c>
      <c r="P313" s="19">
        <f>_xlfn.NORM.DIST(LN($D313), LN(L313), EXP(Parameters!$B$7), 0)</f>
        <v>6.8932359767496365</v>
      </c>
      <c r="Q313" s="4">
        <f t="shared" si="39"/>
        <v>6.3090432758313435</v>
      </c>
      <c r="R313" s="4">
        <f t="shared" si="40"/>
        <v>1.8419840447456104</v>
      </c>
      <c r="S313" s="2">
        <f>IF(C313&gt;=Parameters!$B$10,D313-EXP(Parameters!$B$2+Parameters!$B$4*LN($C313)), "")</f>
        <v>-0.76677018032358291</v>
      </c>
    </row>
    <row r="314" spans="1:19" x14ac:dyDescent="0.35">
      <c r="A314" t="s">
        <v>2500</v>
      </c>
      <c r="B314">
        <v>8</v>
      </c>
      <c r="C314" s="64">
        <v>119</v>
      </c>
      <c r="D314" s="64">
        <v>32</v>
      </c>
      <c r="E314" s="64">
        <v>82</v>
      </c>
      <c r="F314" s="2" t="str">
        <f t="shared" si="33"/>
        <v>9</v>
      </c>
      <c r="G314" s="2" t="str">
        <f t="shared" si="34"/>
        <v>2</v>
      </c>
      <c r="H314" s="2" t="str">
        <f t="shared" si="35"/>
        <v>2</v>
      </c>
      <c r="I314" s="2" t="str">
        <f t="shared" si="36"/>
        <v>119 32</v>
      </c>
      <c r="J314" s="4">
        <f>1/(1+EXP(-Parameters!$B$8-Parameters!$B$9*C314))</f>
        <v>0.93701087524095472</v>
      </c>
      <c r="K314" s="18">
        <f>EXP(Parameters!$B$3+Parameters!$B$5*LN($C314))</f>
        <v>24.294984698957293</v>
      </c>
      <c r="L314" s="18">
        <f>EXP(Parameters!$B$2+Parameters!$B$4*LN($C314))</f>
        <v>30.830872277021783</v>
      </c>
      <c r="M314" s="18">
        <f t="shared" si="37"/>
        <v>26.332034816714831</v>
      </c>
      <c r="N314" s="2" t="str">
        <f t="shared" si="38"/>
        <v>mature</v>
      </c>
      <c r="O314" s="19">
        <f>_xlfn.NORM.DIST(LN($D314), LN(K314), EXP(Parameters!$B$6), 0)</f>
        <v>1.689399791433304E-6</v>
      </c>
      <c r="P314" s="19">
        <f>_xlfn.NORM.DIST(LN($D314), LN(L314), EXP(Parameters!$B$7), 0)</f>
        <v>6.0105110025638373</v>
      </c>
      <c r="Q314" s="4">
        <f t="shared" si="39"/>
        <v>5.6319142815715439</v>
      </c>
      <c r="R314" s="4">
        <f t="shared" si="40"/>
        <v>1.7284493988485015</v>
      </c>
      <c r="S314" s="2">
        <f>IF(C314&gt;=Parameters!$B$10,D314-EXP(Parameters!$B$2+Parameters!$B$4*LN($C314)), "")</f>
        <v>1.1691277229782173</v>
      </c>
    </row>
    <row r="315" spans="1:19" x14ac:dyDescent="0.35">
      <c r="A315" t="s">
        <v>2500</v>
      </c>
      <c r="B315">
        <v>8</v>
      </c>
      <c r="C315" s="64">
        <v>108</v>
      </c>
      <c r="D315" s="64">
        <v>27</v>
      </c>
      <c r="E315" s="64">
        <v>87</v>
      </c>
      <c r="F315" s="2" t="str">
        <f t="shared" si="33"/>
        <v>8</v>
      </c>
      <c r="G315" s="2" t="str">
        <f t="shared" si="34"/>
        <v>7</v>
      </c>
      <c r="H315" s="2" t="str">
        <f t="shared" si="35"/>
        <v>7</v>
      </c>
      <c r="I315" s="2" t="str">
        <f t="shared" si="36"/>
        <v>108 27</v>
      </c>
      <c r="J315" s="4">
        <f>1/(1+EXP(-Parameters!$B$8-Parameters!$B$9*C315))</f>
        <v>0.82127356166282006</v>
      </c>
      <c r="K315" s="18">
        <f>EXP(Parameters!$B$3+Parameters!$B$5*LN($C315))</f>
        <v>21.374250224584241</v>
      </c>
      <c r="L315" s="18">
        <f>EXP(Parameters!$B$2+Parameters!$B$4*LN($C315))</f>
        <v>26.979923968453623</v>
      </c>
      <c r="M315" s="18">
        <f t="shared" si="37"/>
        <v>23.248958953216722</v>
      </c>
      <c r="N315" s="2" t="str">
        <f t="shared" si="38"/>
        <v>mature</v>
      </c>
      <c r="O315" s="19">
        <f>_xlfn.NORM.DIST(LN($D315), LN(K315), EXP(Parameters!$B$6), 0)</f>
        <v>1.2619120396861505E-4</v>
      </c>
      <c r="P315" s="19">
        <f>_xlfn.NORM.DIST(LN($D315), LN(L315), EXP(Parameters!$B$7), 0)</f>
        <v>7.8691606706416746</v>
      </c>
      <c r="Q315" s="4">
        <f t="shared" si="39"/>
        <v>6.4627561649793082</v>
      </c>
      <c r="R315" s="4">
        <f t="shared" si="40"/>
        <v>1.8660558777304734</v>
      </c>
      <c r="S315" s="2" t="str">
        <f>IF(C315&gt;=Parameters!$B$10,D315-EXP(Parameters!$B$2+Parameters!$B$4*LN($C315)), "")</f>
        <v/>
      </c>
    </row>
    <row r="316" spans="1:19" x14ac:dyDescent="0.35">
      <c r="A316" t="s">
        <v>2500</v>
      </c>
      <c r="B316">
        <v>8</v>
      </c>
      <c r="C316" s="64">
        <v>104</v>
      </c>
      <c r="D316" s="64">
        <v>26</v>
      </c>
      <c r="E316" s="64">
        <v>84</v>
      </c>
      <c r="F316" s="2" t="str">
        <f t="shared" si="33"/>
        <v>4</v>
      </c>
      <c r="G316" s="2" t="str">
        <f t="shared" si="34"/>
        <v>6</v>
      </c>
      <c r="H316" s="2" t="str">
        <f t="shared" si="35"/>
        <v>4</v>
      </c>
      <c r="I316" s="2" t="str">
        <f t="shared" si="36"/>
        <v>104 26</v>
      </c>
      <c r="J316" s="4">
        <f>1/(1+EXP(-Parameters!$B$8-Parameters!$B$9*C316))</f>
        <v>0.74985222302072962</v>
      </c>
      <c r="K316" s="18">
        <f>EXP(Parameters!$B$3+Parameters!$B$5*LN($C316))</f>
        <v>20.335111036615832</v>
      </c>
      <c r="L316" s="18">
        <f>EXP(Parameters!$B$2+Parameters!$B$4*LN($C316))</f>
        <v>25.614973208246262</v>
      </c>
      <c r="M316" s="18">
        <f t="shared" si="37"/>
        <v>22.14931366219318</v>
      </c>
      <c r="N316" s="2" t="str">
        <f t="shared" si="38"/>
        <v>mature</v>
      </c>
      <c r="O316" s="19">
        <f>_xlfn.NORM.DIST(LN($D316), LN(K316), EXP(Parameters!$B$6), 0)</f>
        <v>3.8968113873084021E-5</v>
      </c>
      <c r="P316" s="19">
        <f>_xlfn.NORM.DIST(LN($D316), LN(L316), EXP(Parameters!$B$7), 0)</f>
        <v>7.5364195623298436</v>
      </c>
      <c r="Q316" s="4">
        <f t="shared" si="39"/>
        <v>5.6512107102170059</v>
      </c>
      <c r="R316" s="4">
        <f t="shared" si="40"/>
        <v>1.73186980719676</v>
      </c>
      <c r="S316" s="2" t="str">
        <f>IF(C316&gt;=Parameters!$B$10,D316-EXP(Parameters!$B$2+Parameters!$B$4*LN($C316)), "")</f>
        <v/>
      </c>
    </row>
    <row r="317" spans="1:19" x14ac:dyDescent="0.35">
      <c r="A317" t="s">
        <v>2500</v>
      </c>
      <c r="B317">
        <v>8</v>
      </c>
      <c r="C317" s="64">
        <v>94</v>
      </c>
      <c r="D317" s="64">
        <v>21</v>
      </c>
      <c r="E317" s="64">
        <v>78</v>
      </c>
      <c r="F317" s="2" t="str">
        <f t="shared" si="33"/>
        <v>4</v>
      </c>
      <c r="G317" s="2" t="str">
        <f t="shared" si="34"/>
        <v>1</v>
      </c>
      <c r="H317" s="2" t="str">
        <f t="shared" si="35"/>
        <v>8</v>
      </c>
      <c r="I317" s="2" t="str">
        <f t="shared" si="36"/>
        <v>94 21</v>
      </c>
      <c r="J317" s="4">
        <f>1/(1+EXP(-Parameters!$B$8-Parameters!$B$9*C317))</f>
        <v>0.50747076897689891</v>
      </c>
      <c r="K317" s="18">
        <f>EXP(Parameters!$B$3+Parameters!$B$5*LN($C317))</f>
        <v>17.793739182644352</v>
      </c>
      <c r="L317" s="18">
        <f>EXP(Parameters!$B$2+Parameters!$B$4*LN($C317))</f>
        <v>22.28933409736111</v>
      </c>
      <c r="M317" s="18">
        <f t="shared" si="37"/>
        <v>19.453203942190783</v>
      </c>
      <c r="N317" s="2" t="str">
        <f t="shared" si="38"/>
        <v>mature</v>
      </c>
      <c r="O317" s="19">
        <f>_xlfn.NORM.DIST(LN($D317), LN(K317), EXP(Parameters!$B$6), 0)</f>
        <v>3.086668102344101E-2</v>
      </c>
      <c r="P317" s="19">
        <f>_xlfn.NORM.DIST(LN($D317), LN(L317), EXP(Parameters!$B$7), 0)</f>
        <v>3.9440380522273064</v>
      </c>
      <c r="Q317" s="4">
        <f t="shared" si="39"/>
        <v>2.0166867659066527</v>
      </c>
      <c r="R317" s="4">
        <f t="shared" si="40"/>
        <v>0.70145594989025684</v>
      </c>
      <c r="S317" s="2" t="str">
        <f>IF(C317&gt;=Parameters!$B$10,D317-EXP(Parameters!$B$2+Parameters!$B$4*LN($C317)), "")</f>
        <v/>
      </c>
    </row>
    <row r="318" spans="1:19" x14ac:dyDescent="0.35">
      <c r="A318" t="s">
        <v>2500</v>
      </c>
      <c r="B318">
        <v>8</v>
      </c>
      <c r="C318" s="64">
        <v>102</v>
      </c>
      <c r="D318" s="64">
        <v>24</v>
      </c>
      <c r="E318" s="64">
        <v>84</v>
      </c>
      <c r="F318" s="2" t="str">
        <f t="shared" si="33"/>
        <v>2</v>
      </c>
      <c r="G318" s="2" t="str">
        <f t="shared" si="34"/>
        <v>4</v>
      </c>
      <c r="H318" s="2" t="str">
        <f t="shared" si="35"/>
        <v>4</v>
      </c>
      <c r="I318" s="2" t="str">
        <f t="shared" si="36"/>
        <v>102 24</v>
      </c>
      <c r="J318" s="4">
        <f>1/(1+EXP(-Parameters!$B$8-Parameters!$B$9*C318))</f>
        <v>0.70769935811813878</v>
      </c>
      <c r="K318" s="18">
        <f>EXP(Parameters!$B$3+Parameters!$B$5*LN($C318))</f>
        <v>19.820296206539236</v>
      </c>
      <c r="L318" s="18">
        <f>EXP(Parameters!$B$2+Parameters!$B$4*LN($C318))</f>
        <v>24.939811053735465</v>
      </c>
      <c r="M318" s="18">
        <f t="shared" si="37"/>
        <v>21.603949060070374</v>
      </c>
      <c r="N318" s="2" t="str">
        <f t="shared" si="38"/>
        <v>mature</v>
      </c>
      <c r="O318" s="19">
        <f>_xlfn.NORM.DIST(LN($D318), LN(K318), EXP(Parameters!$B$6), 0)</f>
        <v>4.8195378123702254E-3</v>
      </c>
      <c r="P318" s="19">
        <f>_xlfn.NORM.DIST(LN($D318), LN(L318), EXP(Parameters!$B$7), 0)</f>
        <v>5.9059804204273281</v>
      </c>
      <c r="Q318" s="4">
        <f t="shared" si="39"/>
        <v>4.1810673065908457</v>
      </c>
      <c r="R318" s="4">
        <f t="shared" si="40"/>
        <v>1.4305665504488345</v>
      </c>
      <c r="S318" s="2" t="str">
        <f>IF(C318&gt;=Parameters!$B$10,D318-EXP(Parameters!$B$2+Parameters!$B$4*LN($C318)), "")</f>
        <v/>
      </c>
    </row>
    <row r="319" spans="1:19" x14ac:dyDescent="0.35">
      <c r="A319" t="s">
        <v>2500</v>
      </c>
      <c r="B319">
        <v>8</v>
      </c>
      <c r="C319" s="64">
        <v>109</v>
      </c>
      <c r="D319" s="64">
        <v>28</v>
      </c>
      <c r="E319" s="64">
        <v>85</v>
      </c>
      <c r="F319" s="2" t="str">
        <f t="shared" si="33"/>
        <v>9</v>
      </c>
      <c r="G319" s="2" t="str">
        <f t="shared" si="34"/>
        <v>8</v>
      </c>
      <c r="H319" s="2" t="str">
        <f t="shared" si="35"/>
        <v>5</v>
      </c>
      <c r="I319" s="2" t="str">
        <f t="shared" si="36"/>
        <v>109 28</v>
      </c>
      <c r="J319" s="4">
        <f>1/(1+EXP(-Parameters!$B$8-Parameters!$B$9*C319))</f>
        <v>0.83641522323347828</v>
      </c>
      <c r="K319" s="18">
        <f>EXP(Parameters!$B$3+Parameters!$B$5*LN($C319))</f>
        <v>21.635986671827396</v>
      </c>
      <c r="L319" s="18">
        <f>EXP(Parameters!$B$2+Parameters!$B$4*LN($C319))</f>
        <v>27.324167114074939</v>
      </c>
      <c r="M319" s="18">
        <f t="shared" si="37"/>
        <v>23.525698651551952</v>
      </c>
      <c r="N319" s="2" t="str">
        <f t="shared" si="38"/>
        <v>mature</v>
      </c>
      <c r="O319" s="19">
        <f>_xlfn.NORM.DIST(LN($D319), LN(K319), EXP(Parameters!$B$6), 0)</f>
        <v>1.133890179116365E-5</v>
      </c>
      <c r="P319" s="19">
        <f>_xlfn.NORM.DIST(LN($D319), LN(L319), EXP(Parameters!$B$7), 0)</f>
        <v>7.0069339468732981</v>
      </c>
      <c r="Q319" s="4">
        <f t="shared" si="39"/>
        <v>5.8607080762279855</v>
      </c>
      <c r="R319" s="4">
        <f t="shared" si="40"/>
        <v>1.7682704284101252</v>
      </c>
      <c r="S319" s="2" t="str">
        <f>IF(C319&gt;=Parameters!$B$10,D319-EXP(Parameters!$B$2+Parameters!$B$4*LN($C319)), "")</f>
        <v/>
      </c>
    </row>
    <row r="320" spans="1:19" x14ac:dyDescent="0.35">
      <c r="A320" t="s">
        <v>2500</v>
      </c>
      <c r="B320">
        <v>8</v>
      </c>
      <c r="C320" s="64">
        <v>109</v>
      </c>
      <c r="D320" s="64">
        <v>27</v>
      </c>
      <c r="E320" s="64">
        <v>87</v>
      </c>
      <c r="F320" s="2" t="str">
        <f t="shared" si="33"/>
        <v>9</v>
      </c>
      <c r="G320" s="2" t="str">
        <f t="shared" si="34"/>
        <v>7</v>
      </c>
      <c r="H320" s="2" t="str">
        <f t="shared" si="35"/>
        <v>7</v>
      </c>
      <c r="I320" s="2" t="str">
        <f t="shared" si="36"/>
        <v>109 27</v>
      </c>
      <c r="J320" s="4">
        <f>1/(1+EXP(-Parameters!$B$8-Parameters!$B$9*C320))</f>
        <v>0.83641522323347828</v>
      </c>
      <c r="K320" s="18">
        <f>EXP(Parameters!$B$3+Parameters!$B$5*LN($C320))</f>
        <v>21.635986671827396</v>
      </c>
      <c r="L320" s="18">
        <f>EXP(Parameters!$B$2+Parameters!$B$4*LN($C320))</f>
        <v>27.324167114074939</v>
      </c>
      <c r="M320" s="18">
        <f t="shared" si="37"/>
        <v>23.525698651551952</v>
      </c>
      <c r="N320" s="2" t="str">
        <f t="shared" si="38"/>
        <v>mature</v>
      </c>
      <c r="O320" s="19">
        <f>_xlfn.NORM.DIST(LN($D320), LN(K320), EXP(Parameters!$B$6), 0)</f>
        <v>3.8766406445090985E-4</v>
      </c>
      <c r="P320" s="19">
        <f>_xlfn.NORM.DIST(LN($D320), LN(L320), EXP(Parameters!$B$7), 0)</f>
        <v>7.6548818570359645</v>
      </c>
      <c r="Q320" s="4">
        <f t="shared" si="39"/>
        <v>6.4027231332180827</v>
      </c>
      <c r="R320" s="4">
        <f t="shared" si="40"/>
        <v>1.8567233894359354</v>
      </c>
      <c r="S320" s="2" t="str">
        <f>IF(C320&gt;=Parameters!$B$10,D320-EXP(Parameters!$B$2+Parameters!$B$4*LN($C320)), "")</f>
        <v/>
      </c>
    </row>
    <row r="321" spans="1:19" x14ac:dyDescent="0.35">
      <c r="A321" t="s">
        <v>2500</v>
      </c>
      <c r="B321">
        <v>8</v>
      </c>
      <c r="C321" s="64">
        <v>105</v>
      </c>
      <c r="D321" s="64">
        <v>26</v>
      </c>
      <c r="E321" s="64">
        <v>91</v>
      </c>
      <c r="F321" s="2" t="str">
        <f t="shared" si="33"/>
        <v>5</v>
      </c>
      <c r="G321" s="2" t="str">
        <f t="shared" si="34"/>
        <v>6</v>
      </c>
      <c r="H321" s="2" t="str">
        <f t="shared" si="35"/>
        <v>1</v>
      </c>
      <c r="I321" s="2" t="str">
        <f t="shared" si="36"/>
        <v>105 26</v>
      </c>
      <c r="J321" s="4">
        <f>1/(1+EXP(-Parameters!$B$8-Parameters!$B$9*C321))</f>
        <v>0.76934531660241856</v>
      </c>
      <c r="K321" s="18">
        <f>EXP(Parameters!$B$3+Parameters!$B$5*LN($C321))</f>
        <v>20.593714849654653</v>
      </c>
      <c r="L321" s="18">
        <f>EXP(Parameters!$B$2+Parameters!$B$4*LN($C321))</f>
        <v>25.954393485790241</v>
      </c>
      <c r="M321" s="18">
        <f t="shared" si="37"/>
        <v>22.42311808998673</v>
      </c>
      <c r="N321" s="2" t="str">
        <f t="shared" si="38"/>
        <v>mature</v>
      </c>
      <c r="O321" s="19">
        <f>_xlfn.NORM.DIST(LN($D321), LN(K321), EXP(Parameters!$B$6), 0)</f>
        <v>1.3279435867842845E-4</v>
      </c>
      <c r="P321" s="19">
        <f>_xlfn.NORM.DIST(LN($D321), LN(L321), EXP(Parameters!$B$7), 0)</f>
        <v>7.8652892891240365</v>
      </c>
      <c r="Q321" s="4">
        <f t="shared" si="39"/>
        <v>6.0511541079515014</v>
      </c>
      <c r="R321" s="4">
        <f t="shared" si="40"/>
        <v>1.8002490154949373</v>
      </c>
      <c r="S321" s="2" t="str">
        <f>IF(C321&gt;=Parameters!$B$10,D321-EXP(Parameters!$B$2+Parameters!$B$4*LN($C321)), "")</f>
        <v/>
      </c>
    </row>
    <row r="322" spans="1:19" x14ac:dyDescent="0.35">
      <c r="A322" t="s">
        <v>2500</v>
      </c>
      <c r="B322">
        <v>9</v>
      </c>
      <c r="C322" s="64">
        <v>100</v>
      </c>
      <c r="D322" s="64">
        <v>24</v>
      </c>
      <c r="E322" s="64">
        <v>80</v>
      </c>
      <c r="F322" s="2" t="str">
        <f t="shared" ref="F322:F385" si="41">RIGHT(C322,1)</f>
        <v>0</v>
      </c>
      <c r="G322" s="2" t="str">
        <f t="shared" ref="G322:G385" si="42">RIGHT(D322,1)</f>
        <v>4</v>
      </c>
      <c r="H322" s="2" t="str">
        <f t="shared" ref="H322:H385" si="43">RIGHT(E322,1)</f>
        <v>0</v>
      </c>
      <c r="I322" s="2" t="str">
        <f t="shared" ref="I322:I385" si="44">C322&amp; " " &amp;D322</f>
        <v>100 24</v>
      </c>
      <c r="J322" s="4">
        <f>1/(1+EXP(-Parameters!$B$8-Parameters!$B$9*C322))</f>
        <v>0.66164839876400194</v>
      </c>
      <c r="K322" s="18">
        <f>EXP(Parameters!$B$3+Parameters!$B$5*LN($C322))</f>
        <v>19.308707150494147</v>
      </c>
      <c r="L322" s="18">
        <f>EXP(Parameters!$B$2+Parameters!$B$4*LN($C322))</f>
        <v>24.269603389150522</v>
      </c>
      <c r="M322" s="18">
        <f t="shared" ref="M322:M385" si="45" xml:space="preserve"> EXP((-1 - (-0.4481224) *LN(C322)) /  0.3490391)</f>
        <v>21.061611781570956</v>
      </c>
      <c r="N322" s="2" t="str">
        <f t="shared" ref="N322:N385" si="46">IF(D322&gt;=M322, "mature", "immature")</f>
        <v>mature</v>
      </c>
      <c r="O322" s="19">
        <f>_xlfn.NORM.DIST(LN($D322), LN(K322), EXP(Parameters!$B$6), 0)</f>
        <v>5.5237806215590604E-4</v>
      </c>
      <c r="P322" s="19">
        <f>_xlfn.NORM.DIST(LN($D322), LN(L322), EXP(Parameters!$B$7), 0)</f>
        <v>7.6812149942086103</v>
      </c>
      <c r="Q322" s="4">
        <f t="shared" ref="Q322:Q385" si="47">(1-J322)*O322+J322*P322</f>
        <v>5.0824504994819879</v>
      </c>
      <c r="R322" s="4">
        <f t="shared" ref="R322:R385" si="48">LN(Q322)</f>
        <v>1.6257935270694908</v>
      </c>
      <c r="S322" s="2" t="str">
        <f>IF(C322&gt;=Parameters!$B$10,D322-EXP(Parameters!$B$2+Parameters!$B$4*LN($C322)), "")</f>
        <v/>
      </c>
    </row>
    <row r="323" spans="1:19" x14ac:dyDescent="0.35">
      <c r="A323" t="s">
        <v>2500</v>
      </c>
      <c r="B323">
        <v>9</v>
      </c>
      <c r="C323" s="64">
        <v>100</v>
      </c>
      <c r="D323" s="64">
        <v>24</v>
      </c>
      <c r="E323" s="64">
        <v>82</v>
      </c>
      <c r="F323" s="2" t="str">
        <f t="shared" si="41"/>
        <v>0</v>
      </c>
      <c r="G323" s="2" t="str">
        <f t="shared" si="42"/>
        <v>4</v>
      </c>
      <c r="H323" s="2" t="str">
        <f t="shared" si="43"/>
        <v>2</v>
      </c>
      <c r="I323" s="2" t="str">
        <f t="shared" si="44"/>
        <v>100 24</v>
      </c>
      <c r="J323" s="4">
        <f>1/(1+EXP(-Parameters!$B$8-Parameters!$B$9*C323))</f>
        <v>0.66164839876400194</v>
      </c>
      <c r="K323" s="18">
        <f>EXP(Parameters!$B$3+Parameters!$B$5*LN($C323))</f>
        <v>19.308707150494147</v>
      </c>
      <c r="L323" s="18">
        <f>EXP(Parameters!$B$2+Parameters!$B$4*LN($C323))</f>
        <v>24.269603389150522</v>
      </c>
      <c r="M323" s="18">
        <f t="shared" si="45"/>
        <v>21.061611781570956</v>
      </c>
      <c r="N323" s="2" t="str">
        <f t="shared" si="46"/>
        <v>mature</v>
      </c>
      <c r="O323" s="19">
        <f>_xlfn.NORM.DIST(LN($D323), LN(K323), EXP(Parameters!$B$6), 0)</f>
        <v>5.5237806215590604E-4</v>
      </c>
      <c r="P323" s="19">
        <f>_xlfn.NORM.DIST(LN($D323), LN(L323), EXP(Parameters!$B$7), 0)</f>
        <v>7.6812149942086103</v>
      </c>
      <c r="Q323" s="4">
        <f t="shared" si="47"/>
        <v>5.0824504994819879</v>
      </c>
      <c r="R323" s="4">
        <f t="shared" si="48"/>
        <v>1.6257935270694908</v>
      </c>
      <c r="S323" s="2" t="str">
        <f>IF(C323&gt;=Parameters!$B$10,D323-EXP(Parameters!$B$2+Parameters!$B$4*LN($C323)), "")</f>
        <v/>
      </c>
    </row>
    <row r="324" spans="1:19" x14ac:dyDescent="0.35">
      <c r="A324" t="s">
        <v>2500</v>
      </c>
      <c r="B324">
        <v>9</v>
      </c>
      <c r="C324" s="64">
        <v>106</v>
      </c>
      <c r="D324" s="64">
        <v>25</v>
      </c>
      <c r="E324" s="64">
        <v>88</v>
      </c>
      <c r="F324" s="2" t="str">
        <f t="shared" si="41"/>
        <v>6</v>
      </c>
      <c r="G324" s="2" t="str">
        <f t="shared" si="42"/>
        <v>5</v>
      </c>
      <c r="H324" s="2" t="str">
        <f t="shared" si="43"/>
        <v>8</v>
      </c>
      <c r="I324" s="2" t="str">
        <f t="shared" si="44"/>
        <v>106 25</v>
      </c>
      <c r="J324" s="4">
        <f>1/(1+EXP(-Parameters!$B$8-Parameters!$B$9*C324))</f>
        <v>0.78774935536896651</v>
      </c>
      <c r="K324" s="18">
        <f>EXP(Parameters!$B$3+Parameters!$B$5*LN($C324))</f>
        <v>20.85310935609834</v>
      </c>
      <c r="L324" s="18">
        <f>EXP(Parameters!$B$2+Parameters!$B$4*LN($C324))</f>
        <v>26.295030138779993</v>
      </c>
      <c r="M324" s="18">
        <f t="shared" si="45"/>
        <v>22.697663777490892</v>
      </c>
      <c r="N324" s="2" t="str">
        <f t="shared" si="46"/>
        <v>mature</v>
      </c>
      <c r="O324" s="19">
        <f>_xlfn.NORM.DIST(LN($D324), LN(K324), EXP(Parameters!$B$6), 0)</f>
        <v>1.0236208170300876E-2</v>
      </c>
      <c r="P324" s="19">
        <f>_xlfn.NORM.DIST(LN($D324), LN(L324), EXP(Parameters!$B$7), 0)</f>
        <v>4.7910423045097019</v>
      </c>
      <c r="Q324" s="4">
        <f t="shared" si="47"/>
        <v>3.7763131287056892</v>
      </c>
      <c r="R324" s="4">
        <f t="shared" si="48"/>
        <v>1.3287481708794264</v>
      </c>
      <c r="S324" s="2" t="str">
        <f>IF(C324&gt;=Parameters!$B$10,D324-EXP(Parameters!$B$2+Parameters!$B$4*LN($C324)), "")</f>
        <v/>
      </c>
    </row>
    <row r="325" spans="1:19" x14ac:dyDescent="0.35">
      <c r="A325" t="s">
        <v>2500</v>
      </c>
      <c r="B325">
        <v>9</v>
      </c>
      <c r="C325" s="64">
        <v>88</v>
      </c>
      <c r="D325" s="64">
        <v>20</v>
      </c>
      <c r="E325" s="64">
        <v>77</v>
      </c>
      <c r="F325" s="2" t="str">
        <f t="shared" si="41"/>
        <v>8</v>
      </c>
      <c r="G325" s="2" t="str">
        <f t="shared" si="42"/>
        <v>0</v>
      </c>
      <c r="H325" s="2" t="str">
        <f t="shared" si="43"/>
        <v>7</v>
      </c>
      <c r="I325" s="2" t="str">
        <f t="shared" si="44"/>
        <v>88 20</v>
      </c>
      <c r="J325" s="4">
        <f>1/(1+EXP(-Parameters!$B$8-Parameters!$B$9*C325))</f>
        <v>0.35185891746891074</v>
      </c>
      <c r="K325" s="18">
        <f>EXP(Parameters!$B$3+Parameters!$B$5*LN($C325))</f>
        <v>16.309470674956241</v>
      </c>
      <c r="L325" s="18">
        <f>EXP(Parameters!$B$2+Parameters!$B$4*LN($C325))</f>
        <v>20.356002919798396</v>
      </c>
      <c r="M325" s="18">
        <f t="shared" si="45"/>
        <v>17.873694137780014</v>
      </c>
      <c r="N325" s="2" t="str">
        <f t="shared" si="46"/>
        <v>mature</v>
      </c>
      <c r="O325" s="19">
        <f>_xlfn.NORM.DIST(LN($D325), LN(K325), EXP(Parameters!$B$6), 0)</f>
        <v>1.7512182795416348E-3</v>
      </c>
      <c r="P325" s="19">
        <f>_xlfn.NORM.DIST(LN($D325), LN(L325), EXP(Parameters!$B$7), 0)</f>
        <v>7.4074543421865489</v>
      </c>
      <c r="Q325" s="4">
        <f t="shared" si="47"/>
        <v>2.6075139025535918</v>
      </c>
      <c r="R325" s="4">
        <f t="shared" si="48"/>
        <v>0.9583972396345084</v>
      </c>
      <c r="S325" s="2" t="str">
        <f>IF(C325&gt;=Parameters!$B$10,D325-EXP(Parameters!$B$2+Parameters!$B$4*LN($C325)), "")</f>
        <v/>
      </c>
    </row>
    <row r="326" spans="1:19" x14ac:dyDescent="0.35">
      <c r="A326" t="s">
        <v>2500</v>
      </c>
      <c r="B326">
        <v>9</v>
      </c>
      <c r="C326" s="64">
        <v>106</v>
      </c>
      <c r="D326" s="64">
        <v>56</v>
      </c>
      <c r="E326" s="64">
        <v>81</v>
      </c>
      <c r="F326" s="2" t="str">
        <f t="shared" si="41"/>
        <v>6</v>
      </c>
      <c r="G326" s="2" t="str">
        <f t="shared" si="42"/>
        <v>6</v>
      </c>
      <c r="H326" s="2" t="str">
        <f t="shared" si="43"/>
        <v>1</v>
      </c>
      <c r="I326" s="2" t="str">
        <f t="shared" si="44"/>
        <v>106 56</v>
      </c>
      <c r="J326" s="4">
        <f>1/(1+EXP(-Parameters!$B$8-Parameters!$B$9*C326))</f>
        <v>0.78774935536896651</v>
      </c>
      <c r="K326" s="18">
        <f>EXP(Parameters!$B$3+Parameters!$B$5*LN($C326))</f>
        <v>20.85310935609834</v>
      </c>
      <c r="L326" s="18">
        <f>EXP(Parameters!$B$2+Parameters!$B$4*LN($C326))</f>
        <v>26.295030138779993</v>
      </c>
      <c r="M326" s="18">
        <f t="shared" si="45"/>
        <v>22.697663777490892</v>
      </c>
      <c r="N326" s="2" t="str">
        <f t="shared" si="46"/>
        <v>mature</v>
      </c>
      <c r="O326" s="19">
        <f>_xlfn.NORM.DIST(LN($D326), LN(K326), EXP(Parameters!$B$6), 0)</f>
        <v>1.0900584385423725E-85</v>
      </c>
      <c r="P326" s="19">
        <f>_xlfn.NORM.DIST(LN($D326), LN(L326), EXP(Parameters!$B$7), 0)</f>
        <v>3.9966983492978983E-48</v>
      </c>
      <c r="Q326" s="4">
        <f t="shared" si="47"/>
        <v>3.1483965482636321E-48</v>
      </c>
      <c r="R326" s="4">
        <f t="shared" si="48"/>
        <v>-109.37719117277483</v>
      </c>
      <c r="S326" s="2" t="str">
        <f>IF(C326&gt;=Parameters!$B$10,D326-EXP(Parameters!$B$2+Parameters!$B$4*LN($C326)), "")</f>
        <v/>
      </c>
    </row>
    <row r="327" spans="1:19" x14ac:dyDescent="0.35">
      <c r="A327" t="s">
        <v>2500</v>
      </c>
      <c r="B327">
        <v>9</v>
      </c>
      <c r="C327" s="64">
        <v>107</v>
      </c>
      <c r="D327" s="64">
        <v>56</v>
      </c>
      <c r="E327" s="64">
        <v>85</v>
      </c>
      <c r="F327" s="2" t="str">
        <f t="shared" si="41"/>
        <v>7</v>
      </c>
      <c r="G327" s="2" t="str">
        <f t="shared" si="42"/>
        <v>6</v>
      </c>
      <c r="H327" s="2" t="str">
        <f t="shared" si="43"/>
        <v>5</v>
      </c>
      <c r="I327" s="2" t="str">
        <f t="shared" si="44"/>
        <v>107 56</v>
      </c>
      <c r="J327" s="4">
        <f>1/(1+EXP(-Parameters!$B$8-Parameters!$B$9*C327))</f>
        <v>0.8050570197393081</v>
      </c>
      <c r="K327" s="18">
        <f>EXP(Parameters!$B$3+Parameters!$B$5*LN($C327))</f>
        <v>21.113289479843672</v>
      </c>
      <c r="L327" s="18">
        <f>EXP(Parameters!$B$2+Parameters!$B$4*LN($C327))</f>
        <v>26.636875989263057</v>
      </c>
      <c r="M327" s="18">
        <f t="shared" si="45"/>
        <v>22.972945709967171</v>
      </c>
      <c r="N327" s="2" t="str">
        <f t="shared" si="46"/>
        <v>mature</v>
      </c>
      <c r="O327" s="19">
        <f>_xlfn.NORM.DIST(LN($D327), LN(K327), EXP(Parameters!$B$6), 0)</f>
        <v>1.5120173504533561E-83</v>
      </c>
      <c r="P327" s="19">
        <f>_xlfn.NORM.DIST(LN($D327), LN(L327), EXP(Parameters!$B$7), 0)</f>
        <v>1.7295189702431926E-46</v>
      </c>
      <c r="Q327" s="4">
        <f t="shared" si="47"/>
        <v>1.3923613877665817E-46</v>
      </c>
      <c r="R327" s="4">
        <f t="shared" si="48"/>
        <v>-105.58791313186029</v>
      </c>
      <c r="S327" s="2" t="str">
        <f>IF(C327&gt;=Parameters!$B$10,D327-EXP(Parameters!$B$2+Parameters!$B$4*LN($C327)), "")</f>
        <v/>
      </c>
    </row>
    <row r="328" spans="1:19" x14ac:dyDescent="0.35">
      <c r="A328" t="s">
        <v>2500</v>
      </c>
      <c r="B328">
        <v>9</v>
      </c>
      <c r="C328" s="64">
        <v>86</v>
      </c>
      <c r="D328" s="64">
        <v>18</v>
      </c>
      <c r="E328" s="64">
        <v>81</v>
      </c>
      <c r="F328" s="2" t="str">
        <f t="shared" si="41"/>
        <v>6</v>
      </c>
      <c r="G328" s="2" t="str">
        <f t="shared" si="42"/>
        <v>8</v>
      </c>
      <c r="H328" s="2" t="str">
        <f t="shared" si="43"/>
        <v>1</v>
      </c>
      <c r="I328" s="2" t="str">
        <f t="shared" si="44"/>
        <v>86 18</v>
      </c>
      <c r="J328" s="4">
        <f>1/(1+EXP(-Parameters!$B$8-Parameters!$B$9*C328))</f>
        <v>0.30481649645840181</v>
      </c>
      <c r="K328" s="18">
        <f>EXP(Parameters!$B$3+Parameters!$B$5*LN($C328))</f>
        <v>15.821775477637425</v>
      </c>
      <c r="L328" s="18">
        <f>EXP(Parameters!$B$2+Parameters!$B$4*LN($C328))</f>
        <v>19.722325099830872</v>
      </c>
      <c r="M328" s="18">
        <f t="shared" si="45"/>
        <v>17.353849838128991</v>
      </c>
      <c r="N328" s="2" t="str">
        <f t="shared" si="46"/>
        <v>mature</v>
      </c>
      <c r="O328" s="19">
        <f>_xlfn.NORM.DIST(LN($D328), LN(K328), EXP(Parameters!$B$6), 0)</f>
        <v>0.27594262690020299</v>
      </c>
      <c r="P328" s="19">
        <f>_xlfn.NORM.DIST(LN($D328), LN(L328), EXP(Parameters!$B$7), 0)</f>
        <v>1.5500194052545915</v>
      </c>
      <c r="Q328" s="4">
        <f t="shared" si="47"/>
        <v>0.6643022466971954</v>
      </c>
      <c r="R328" s="4">
        <f t="shared" si="48"/>
        <v>-0.40901804226458272</v>
      </c>
      <c r="S328" s="2" t="str">
        <f>IF(C328&gt;=Parameters!$B$10,D328-EXP(Parameters!$B$2+Parameters!$B$4*LN($C328)), "")</f>
        <v/>
      </c>
    </row>
    <row r="329" spans="1:19" x14ac:dyDescent="0.35">
      <c r="A329" t="s">
        <v>2500</v>
      </c>
      <c r="B329">
        <v>9</v>
      </c>
      <c r="C329" s="64">
        <v>97</v>
      </c>
      <c r="D329" s="64">
        <v>22</v>
      </c>
      <c r="E329" s="64">
        <v>87</v>
      </c>
      <c r="F329" s="2" t="str">
        <f t="shared" si="41"/>
        <v>7</v>
      </c>
      <c r="G329" s="2" t="str">
        <f t="shared" si="42"/>
        <v>2</v>
      </c>
      <c r="H329" s="2" t="str">
        <f t="shared" si="43"/>
        <v>7</v>
      </c>
      <c r="I329" s="2" t="str">
        <f t="shared" si="44"/>
        <v>97 22</v>
      </c>
      <c r="J329" s="4">
        <f>1/(1+EXP(-Parameters!$B$8-Parameters!$B$9*C329))</f>
        <v>0.5866823242240583</v>
      </c>
      <c r="K329" s="18">
        <f>EXP(Parameters!$B$3+Parameters!$B$5*LN($C329))</f>
        <v>18.54746789404059</v>
      </c>
      <c r="L329" s="18">
        <f>EXP(Parameters!$B$2+Parameters!$B$4*LN($C329))</f>
        <v>23.273716967534682</v>
      </c>
      <c r="M329" s="18">
        <f t="shared" si="45"/>
        <v>20.253877097580474</v>
      </c>
      <c r="N329" s="2" t="str">
        <f t="shared" si="46"/>
        <v>mature</v>
      </c>
      <c r="O329" s="19">
        <f>_xlfn.NORM.DIST(LN($D329), LN(K329), EXP(Parameters!$B$6), 0)</f>
        <v>2.1903021394601634E-2</v>
      </c>
      <c r="P329" s="19">
        <f>_xlfn.NORM.DIST(LN($D329), LN(L329), EXP(Parameters!$B$7), 0)</f>
        <v>4.2490138220886866</v>
      </c>
      <c r="Q329" s="4">
        <f t="shared" si="47"/>
        <v>2.5018742106984275</v>
      </c>
      <c r="R329" s="4">
        <f t="shared" si="48"/>
        <v>0.91704013528063522</v>
      </c>
      <c r="S329" s="2" t="str">
        <f>IF(C329&gt;=Parameters!$B$10,D329-EXP(Parameters!$B$2+Parameters!$B$4*LN($C329)), "")</f>
        <v/>
      </c>
    </row>
    <row r="330" spans="1:19" x14ac:dyDescent="0.35">
      <c r="A330" t="s">
        <v>2500</v>
      </c>
      <c r="B330">
        <v>9</v>
      </c>
      <c r="C330" s="64">
        <v>121</v>
      </c>
      <c r="D330" s="64">
        <v>31</v>
      </c>
      <c r="E330" s="64">
        <v>89</v>
      </c>
      <c r="F330" s="2" t="str">
        <f t="shared" si="41"/>
        <v>1</v>
      </c>
      <c r="G330" s="2" t="str">
        <f t="shared" si="42"/>
        <v>1</v>
      </c>
      <c r="H330" s="2" t="str">
        <f t="shared" si="43"/>
        <v>9</v>
      </c>
      <c r="I330" s="2" t="str">
        <f t="shared" si="44"/>
        <v>121 31</v>
      </c>
      <c r="J330" s="4">
        <f>1/(1+EXP(-Parameters!$B$8-Parameters!$B$9*C330))</f>
        <v>0.94850100714798768</v>
      </c>
      <c r="K330" s="18">
        <f>EXP(Parameters!$B$3+Parameters!$B$5*LN($C330))</f>
        <v>24.835636835224335</v>
      </c>
      <c r="L330" s="18">
        <f>EXP(Parameters!$B$2+Parameters!$B$4*LN($C330))</f>
        <v>31.545908378747296</v>
      </c>
      <c r="M330" s="18">
        <f t="shared" si="45"/>
        <v>26.901570169069974</v>
      </c>
      <c r="N330" s="2" t="str">
        <f t="shared" si="46"/>
        <v>mature</v>
      </c>
      <c r="O330" s="19">
        <f>_xlfn.NORM.DIST(LN($D330), LN(K330), EXP(Parameters!$B$6), 0)</f>
        <v>3.7978331789945797E-4</v>
      </c>
      <c r="P330" s="19">
        <f>_xlfn.NORM.DIST(LN($D330), LN(L330), EXP(Parameters!$B$7), 0)</f>
        <v>7.4169154393431898</v>
      </c>
      <c r="Q330" s="4">
        <f t="shared" si="47"/>
        <v>7.0349713226068484</v>
      </c>
      <c r="R330" s="4">
        <f t="shared" si="48"/>
        <v>1.9508936141695361</v>
      </c>
      <c r="S330" s="2">
        <f>IF(C330&gt;=Parameters!$B$10,D330-EXP(Parameters!$B$2+Parameters!$B$4*LN($C330)), "")</f>
        <v>-0.54590837874729559</v>
      </c>
    </row>
    <row r="331" spans="1:19" x14ac:dyDescent="0.35">
      <c r="A331" t="s">
        <v>2500</v>
      </c>
      <c r="B331">
        <v>9</v>
      </c>
      <c r="C331" s="64">
        <v>106</v>
      </c>
      <c r="D331" s="64">
        <v>25</v>
      </c>
      <c r="E331" s="64">
        <v>87</v>
      </c>
      <c r="F331" s="2" t="str">
        <f t="shared" si="41"/>
        <v>6</v>
      </c>
      <c r="G331" s="2" t="str">
        <f t="shared" si="42"/>
        <v>5</v>
      </c>
      <c r="H331" s="2" t="str">
        <f t="shared" si="43"/>
        <v>7</v>
      </c>
      <c r="I331" s="2" t="str">
        <f t="shared" si="44"/>
        <v>106 25</v>
      </c>
      <c r="J331" s="4">
        <f>1/(1+EXP(-Parameters!$B$8-Parameters!$B$9*C331))</f>
        <v>0.78774935536896651</v>
      </c>
      <c r="K331" s="18">
        <f>EXP(Parameters!$B$3+Parameters!$B$5*LN($C331))</f>
        <v>20.85310935609834</v>
      </c>
      <c r="L331" s="18">
        <f>EXP(Parameters!$B$2+Parameters!$B$4*LN($C331))</f>
        <v>26.295030138779993</v>
      </c>
      <c r="M331" s="18">
        <f t="shared" si="45"/>
        <v>22.697663777490892</v>
      </c>
      <c r="N331" s="2" t="str">
        <f t="shared" si="46"/>
        <v>mature</v>
      </c>
      <c r="O331" s="19">
        <f>_xlfn.NORM.DIST(LN($D331), LN(K331), EXP(Parameters!$B$6), 0)</f>
        <v>1.0236208170300876E-2</v>
      </c>
      <c r="P331" s="19">
        <f>_xlfn.NORM.DIST(LN($D331), LN(L331), EXP(Parameters!$B$7), 0)</f>
        <v>4.7910423045097019</v>
      </c>
      <c r="Q331" s="4">
        <f t="shared" si="47"/>
        <v>3.7763131287056892</v>
      </c>
      <c r="R331" s="4">
        <f t="shared" si="48"/>
        <v>1.3287481708794264</v>
      </c>
      <c r="S331" s="2" t="str">
        <f>IF(C331&gt;=Parameters!$B$10,D331-EXP(Parameters!$B$2+Parameters!$B$4*LN($C331)), "")</f>
        <v/>
      </c>
    </row>
    <row r="332" spans="1:19" x14ac:dyDescent="0.35">
      <c r="A332" t="s">
        <v>2500</v>
      </c>
      <c r="B332">
        <v>9</v>
      </c>
      <c r="C332" s="64">
        <v>88</v>
      </c>
      <c r="D332" s="64">
        <v>20</v>
      </c>
      <c r="E332" s="64">
        <v>80</v>
      </c>
      <c r="F332" s="2" t="str">
        <f t="shared" si="41"/>
        <v>8</v>
      </c>
      <c r="G332" s="2" t="str">
        <f t="shared" si="42"/>
        <v>0</v>
      </c>
      <c r="H332" s="2" t="str">
        <f t="shared" si="43"/>
        <v>0</v>
      </c>
      <c r="I332" s="2" t="str">
        <f t="shared" si="44"/>
        <v>88 20</v>
      </c>
      <c r="J332" s="4">
        <f>1/(1+EXP(-Parameters!$B$8-Parameters!$B$9*C332))</f>
        <v>0.35185891746891074</v>
      </c>
      <c r="K332" s="18">
        <f>EXP(Parameters!$B$3+Parameters!$B$5*LN($C332))</f>
        <v>16.309470674956241</v>
      </c>
      <c r="L332" s="18">
        <f>EXP(Parameters!$B$2+Parameters!$B$4*LN($C332))</f>
        <v>20.356002919798396</v>
      </c>
      <c r="M332" s="18">
        <f t="shared" si="45"/>
        <v>17.873694137780014</v>
      </c>
      <c r="N332" s="2" t="str">
        <f t="shared" si="46"/>
        <v>mature</v>
      </c>
      <c r="O332" s="19">
        <f>_xlfn.NORM.DIST(LN($D332), LN(K332), EXP(Parameters!$B$6), 0)</f>
        <v>1.7512182795416348E-3</v>
      </c>
      <c r="P332" s="19">
        <f>_xlfn.NORM.DIST(LN($D332), LN(L332), EXP(Parameters!$B$7), 0)</f>
        <v>7.4074543421865489</v>
      </c>
      <c r="Q332" s="4">
        <f t="shared" si="47"/>
        <v>2.6075139025535918</v>
      </c>
      <c r="R332" s="4">
        <f t="shared" si="48"/>
        <v>0.9583972396345084</v>
      </c>
      <c r="S332" s="2" t="str">
        <f>IF(C332&gt;=Parameters!$B$10,D332-EXP(Parameters!$B$2+Parameters!$B$4*LN($C332)), "")</f>
        <v/>
      </c>
    </row>
    <row r="333" spans="1:19" x14ac:dyDescent="0.35">
      <c r="A333" t="s">
        <v>2500</v>
      </c>
      <c r="B333">
        <v>9</v>
      </c>
      <c r="C333" s="64">
        <v>102</v>
      </c>
      <c r="D333" s="64">
        <v>24</v>
      </c>
      <c r="E333" s="64">
        <v>88</v>
      </c>
      <c r="F333" s="2" t="str">
        <f t="shared" si="41"/>
        <v>2</v>
      </c>
      <c r="G333" s="2" t="str">
        <f t="shared" si="42"/>
        <v>4</v>
      </c>
      <c r="H333" s="2" t="str">
        <f t="shared" si="43"/>
        <v>8</v>
      </c>
      <c r="I333" s="2" t="str">
        <f t="shared" si="44"/>
        <v>102 24</v>
      </c>
      <c r="J333" s="4">
        <f>1/(1+EXP(-Parameters!$B$8-Parameters!$B$9*C333))</f>
        <v>0.70769935811813878</v>
      </c>
      <c r="K333" s="18">
        <f>EXP(Parameters!$B$3+Parameters!$B$5*LN($C333))</f>
        <v>19.820296206539236</v>
      </c>
      <c r="L333" s="18">
        <f>EXP(Parameters!$B$2+Parameters!$B$4*LN($C333))</f>
        <v>24.939811053735465</v>
      </c>
      <c r="M333" s="18">
        <f t="shared" si="45"/>
        <v>21.603949060070374</v>
      </c>
      <c r="N333" s="2" t="str">
        <f t="shared" si="46"/>
        <v>mature</v>
      </c>
      <c r="O333" s="19">
        <f>_xlfn.NORM.DIST(LN($D333), LN(K333), EXP(Parameters!$B$6), 0)</f>
        <v>4.8195378123702254E-3</v>
      </c>
      <c r="P333" s="19">
        <f>_xlfn.NORM.DIST(LN($D333), LN(L333), EXP(Parameters!$B$7), 0)</f>
        <v>5.9059804204273281</v>
      </c>
      <c r="Q333" s="4">
        <f t="shared" si="47"/>
        <v>4.1810673065908457</v>
      </c>
      <c r="R333" s="4">
        <f t="shared" si="48"/>
        <v>1.4305665504488345</v>
      </c>
      <c r="S333" s="2" t="str">
        <f>IF(C333&gt;=Parameters!$B$10,D333-EXP(Parameters!$B$2+Parameters!$B$4*LN($C333)), "")</f>
        <v/>
      </c>
    </row>
    <row r="334" spans="1:19" x14ac:dyDescent="0.35">
      <c r="A334" t="s">
        <v>2500</v>
      </c>
      <c r="B334">
        <v>9</v>
      </c>
      <c r="C334" s="64">
        <v>109</v>
      </c>
      <c r="D334" s="64">
        <v>28</v>
      </c>
      <c r="E334" s="64">
        <v>89</v>
      </c>
      <c r="F334" s="2" t="str">
        <f t="shared" si="41"/>
        <v>9</v>
      </c>
      <c r="G334" s="2" t="str">
        <f t="shared" si="42"/>
        <v>8</v>
      </c>
      <c r="H334" s="2" t="str">
        <f t="shared" si="43"/>
        <v>9</v>
      </c>
      <c r="I334" s="2" t="str">
        <f t="shared" si="44"/>
        <v>109 28</v>
      </c>
      <c r="J334" s="4">
        <f>1/(1+EXP(-Parameters!$B$8-Parameters!$B$9*C334))</f>
        <v>0.83641522323347828</v>
      </c>
      <c r="K334" s="18">
        <f>EXP(Parameters!$B$3+Parameters!$B$5*LN($C334))</f>
        <v>21.635986671827396</v>
      </c>
      <c r="L334" s="18">
        <f>EXP(Parameters!$B$2+Parameters!$B$4*LN($C334))</f>
        <v>27.324167114074939</v>
      </c>
      <c r="M334" s="18">
        <f t="shared" si="45"/>
        <v>23.525698651551952</v>
      </c>
      <c r="N334" s="2" t="str">
        <f t="shared" si="46"/>
        <v>mature</v>
      </c>
      <c r="O334" s="19">
        <f>_xlfn.NORM.DIST(LN($D334), LN(K334), EXP(Parameters!$B$6), 0)</f>
        <v>1.133890179116365E-5</v>
      </c>
      <c r="P334" s="19">
        <f>_xlfn.NORM.DIST(LN($D334), LN(L334), EXP(Parameters!$B$7), 0)</f>
        <v>7.0069339468732981</v>
      </c>
      <c r="Q334" s="4">
        <f t="shared" si="47"/>
        <v>5.8607080762279855</v>
      </c>
      <c r="R334" s="4">
        <f t="shared" si="48"/>
        <v>1.7682704284101252</v>
      </c>
      <c r="S334" s="2" t="str">
        <f>IF(C334&gt;=Parameters!$B$10,D334-EXP(Parameters!$B$2+Parameters!$B$4*LN($C334)), "")</f>
        <v/>
      </c>
    </row>
    <row r="335" spans="1:19" x14ac:dyDescent="0.35">
      <c r="A335" t="s">
        <v>2500</v>
      </c>
      <c r="B335">
        <v>9</v>
      </c>
      <c r="C335" s="64">
        <v>105</v>
      </c>
      <c r="D335" s="64">
        <v>25</v>
      </c>
      <c r="E335" s="64">
        <v>86</v>
      </c>
      <c r="F335" s="2" t="str">
        <f t="shared" si="41"/>
        <v>5</v>
      </c>
      <c r="G335" s="2" t="str">
        <f t="shared" si="42"/>
        <v>5</v>
      </c>
      <c r="H335" s="2" t="str">
        <f t="shared" si="43"/>
        <v>6</v>
      </c>
      <c r="I335" s="2" t="str">
        <f t="shared" si="44"/>
        <v>105 25</v>
      </c>
      <c r="J335" s="4">
        <f>1/(1+EXP(-Parameters!$B$8-Parameters!$B$9*C335))</f>
        <v>0.76934531660241856</v>
      </c>
      <c r="K335" s="18">
        <f>EXP(Parameters!$B$3+Parameters!$B$5*LN($C335))</f>
        <v>20.593714849654653</v>
      </c>
      <c r="L335" s="18">
        <f>EXP(Parameters!$B$2+Parameters!$B$4*LN($C335))</f>
        <v>25.954393485790241</v>
      </c>
      <c r="M335" s="18">
        <f t="shared" si="45"/>
        <v>22.42311808998673</v>
      </c>
      <c r="N335" s="2" t="str">
        <f t="shared" si="46"/>
        <v>mature</v>
      </c>
      <c r="O335" s="19">
        <f>_xlfn.NORM.DIST(LN($D335), LN(K335), EXP(Parameters!$B$6), 0)</f>
        <v>3.9520097908209741E-3</v>
      </c>
      <c r="P335" s="19">
        <f>_xlfn.NORM.DIST(LN($D335), LN(L335), EXP(Parameters!$B$7), 0)</f>
        <v>5.9890877203460988</v>
      </c>
      <c r="Q335" s="4">
        <f t="shared" si="47"/>
        <v>4.6085881379364126</v>
      </c>
      <c r="R335" s="4">
        <f t="shared" si="48"/>
        <v>1.5279215493498353</v>
      </c>
      <c r="S335" s="2" t="str">
        <f>IF(C335&gt;=Parameters!$B$10,D335-EXP(Parameters!$B$2+Parameters!$B$4*LN($C335)), "")</f>
        <v/>
      </c>
    </row>
    <row r="336" spans="1:19" x14ac:dyDescent="0.35">
      <c r="A336" t="s">
        <v>2500</v>
      </c>
      <c r="B336">
        <v>9</v>
      </c>
      <c r="C336" s="64">
        <v>107</v>
      </c>
      <c r="D336" s="64">
        <v>27</v>
      </c>
      <c r="E336" s="64">
        <v>87</v>
      </c>
      <c r="F336" s="2" t="str">
        <f t="shared" si="41"/>
        <v>7</v>
      </c>
      <c r="G336" s="2" t="str">
        <f t="shared" si="42"/>
        <v>7</v>
      </c>
      <c r="H336" s="2" t="str">
        <f t="shared" si="43"/>
        <v>7</v>
      </c>
      <c r="I336" s="2" t="str">
        <f t="shared" si="44"/>
        <v>107 27</v>
      </c>
      <c r="J336" s="4">
        <f>1/(1+EXP(-Parameters!$B$8-Parameters!$B$9*C336))</f>
        <v>0.8050570197393081</v>
      </c>
      <c r="K336" s="18">
        <f>EXP(Parameters!$B$3+Parameters!$B$5*LN($C336))</f>
        <v>21.113289479843672</v>
      </c>
      <c r="L336" s="18">
        <f>EXP(Parameters!$B$2+Parameters!$B$4*LN($C336))</f>
        <v>26.636875989263057</v>
      </c>
      <c r="M336" s="18">
        <f t="shared" si="45"/>
        <v>22.972945709967171</v>
      </c>
      <c r="N336" s="2" t="str">
        <f t="shared" si="46"/>
        <v>mature</v>
      </c>
      <c r="O336" s="19">
        <f>_xlfn.NORM.DIST(LN($D336), LN(K336), EXP(Parameters!$B$6), 0)</f>
        <v>3.8250223540745222E-5</v>
      </c>
      <c r="P336" s="19">
        <f>_xlfn.NORM.DIST(LN($D336), LN(L336), EXP(Parameters!$B$7), 0)</f>
        <v>7.5941991422697406</v>
      </c>
      <c r="Q336" s="4">
        <f t="shared" si="47"/>
        <v>6.1137707853950598</v>
      </c>
      <c r="R336" s="4">
        <f t="shared" si="48"/>
        <v>1.8105437326440288</v>
      </c>
      <c r="S336" s="2" t="str">
        <f>IF(C336&gt;=Parameters!$B$10,D336-EXP(Parameters!$B$2+Parameters!$B$4*LN($C336)), "")</f>
        <v/>
      </c>
    </row>
    <row r="337" spans="1:19" x14ac:dyDescent="0.35">
      <c r="A337" t="s">
        <v>2500</v>
      </c>
      <c r="B337">
        <v>9</v>
      </c>
      <c r="C337" s="64">
        <v>86</v>
      </c>
      <c r="D337" s="64">
        <v>18</v>
      </c>
      <c r="E337" s="64">
        <v>89</v>
      </c>
      <c r="F337" s="2" t="str">
        <f t="shared" si="41"/>
        <v>6</v>
      </c>
      <c r="G337" s="2" t="str">
        <f t="shared" si="42"/>
        <v>8</v>
      </c>
      <c r="H337" s="2" t="str">
        <f t="shared" si="43"/>
        <v>9</v>
      </c>
      <c r="I337" s="2" t="str">
        <f t="shared" si="44"/>
        <v>86 18</v>
      </c>
      <c r="J337" s="4">
        <f>1/(1+EXP(-Parameters!$B$8-Parameters!$B$9*C337))</f>
        <v>0.30481649645840181</v>
      </c>
      <c r="K337" s="18">
        <f>EXP(Parameters!$B$3+Parameters!$B$5*LN($C337))</f>
        <v>15.821775477637425</v>
      </c>
      <c r="L337" s="18">
        <f>EXP(Parameters!$B$2+Parameters!$B$4*LN($C337))</f>
        <v>19.722325099830872</v>
      </c>
      <c r="M337" s="18">
        <f t="shared" si="45"/>
        <v>17.353849838128991</v>
      </c>
      <c r="N337" s="2" t="str">
        <f t="shared" si="46"/>
        <v>mature</v>
      </c>
      <c r="O337" s="19">
        <f>_xlfn.NORM.DIST(LN($D337), LN(K337), EXP(Parameters!$B$6), 0)</f>
        <v>0.27594262690020299</v>
      </c>
      <c r="P337" s="19">
        <f>_xlfn.NORM.DIST(LN($D337), LN(L337), EXP(Parameters!$B$7), 0)</f>
        <v>1.5500194052545915</v>
      </c>
      <c r="Q337" s="4">
        <f t="shared" si="47"/>
        <v>0.6643022466971954</v>
      </c>
      <c r="R337" s="4">
        <f t="shared" si="48"/>
        <v>-0.40901804226458272</v>
      </c>
      <c r="S337" s="2" t="str">
        <f>IF(C337&gt;=Parameters!$B$10,D337-EXP(Parameters!$B$2+Parameters!$B$4*LN($C337)), "")</f>
        <v/>
      </c>
    </row>
    <row r="338" spans="1:19" x14ac:dyDescent="0.35">
      <c r="A338" t="s">
        <v>2500</v>
      </c>
      <c r="B338">
        <v>9</v>
      </c>
      <c r="C338" s="64">
        <v>92</v>
      </c>
      <c r="D338" s="64">
        <v>19</v>
      </c>
      <c r="E338" s="64">
        <v>82</v>
      </c>
      <c r="F338" s="2" t="str">
        <f t="shared" si="41"/>
        <v>2</v>
      </c>
      <c r="G338" s="2" t="str">
        <f t="shared" si="42"/>
        <v>9</v>
      </c>
      <c r="H338" s="2" t="str">
        <f t="shared" si="43"/>
        <v>2</v>
      </c>
      <c r="I338" s="2" t="str">
        <f t="shared" si="44"/>
        <v>92 19</v>
      </c>
      <c r="J338" s="4">
        <f>1/(1+EXP(-Parameters!$B$8-Parameters!$B$9*C338))</f>
        <v>0.4542030934768464</v>
      </c>
      <c r="K338" s="18">
        <f>EXP(Parameters!$B$3+Parameters!$B$5*LN($C338))</f>
        <v>17.295505583978258</v>
      </c>
      <c r="L338" s="18">
        <f>EXP(Parameters!$B$2+Parameters!$B$4*LN($C338))</f>
        <v>21.639581788526439</v>
      </c>
      <c r="M338" s="18">
        <f t="shared" si="45"/>
        <v>18.923423912231744</v>
      </c>
      <c r="N338" s="2" t="str">
        <f t="shared" si="46"/>
        <v>mature</v>
      </c>
      <c r="O338" s="19">
        <f>_xlfn.NORM.DIST(LN($D338), LN(K338), EXP(Parameters!$B$6), 0)</f>
        <v>1.3408479161975233</v>
      </c>
      <c r="P338" s="19">
        <f>_xlfn.NORM.DIST(LN($D338), LN(L338), EXP(Parameters!$B$7), 0)</f>
        <v>0.29238982984287737</v>
      </c>
      <c r="Q338" s="4">
        <f t="shared" si="47"/>
        <v>0.86463500999442855</v>
      </c>
      <c r="R338" s="4">
        <f t="shared" si="48"/>
        <v>-0.14544781486146366</v>
      </c>
      <c r="S338" s="2" t="str">
        <f>IF(C338&gt;=Parameters!$B$10,D338-EXP(Parameters!$B$2+Parameters!$B$4*LN($C338)), "")</f>
        <v/>
      </c>
    </row>
    <row r="339" spans="1:19" x14ac:dyDescent="0.35">
      <c r="A339" t="s">
        <v>2500</v>
      </c>
      <c r="B339">
        <v>9</v>
      </c>
      <c r="C339" s="64">
        <v>96</v>
      </c>
      <c r="D339" s="64">
        <v>22</v>
      </c>
      <c r="E339" s="64">
        <v>81</v>
      </c>
      <c r="F339" s="2" t="str">
        <f t="shared" si="41"/>
        <v>6</v>
      </c>
      <c r="G339" s="2" t="str">
        <f t="shared" si="42"/>
        <v>2</v>
      </c>
      <c r="H339" s="2" t="str">
        <f t="shared" si="43"/>
        <v>1</v>
      </c>
      <c r="I339" s="2" t="str">
        <f t="shared" si="44"/>
        <v>96 22</v>
      </c>
      <c r="J339" s="4">
        <f>1/(1+EXP(-Parameters!$B$8-Parameters!$B$9*C339))</f>
        <v>0.56056936183772121</v>
      </c>
      <c r="K339" s="18">
        <f>EXP(Parameters!$B$3+Parameters!$B$5*LN($C339))</f>
        <v>18.295382656444414</v>
      </c>
      <c r="L339" s="18">
        <f>EXP(Parameters!$B$2+Parameters!$B$4*LN($C339))</f>
        <v>22.944300154072717</v>
      </c>
      <c r="M339" s="18">
        <f t="shared" si="45"/>
        <v>19.986193672700193</v>
      </c>
      <c r="N339" s="2" t="str">
        <f t="shared" si="46"/>
        <v>mature</v>
      </c>
      <c r="O339" s="19">
        <f>_xlfn.NORM.DIST(LN($D339), LN(K339), EXP(Parameters!$B$6), 0)</f>
        <v>8.1829405930658322E-3</v>
      </c>
      <c r="P339" s="19">
        <f>_xlfn.NORM.DIST(LN($D339), LN(L339), EXP(Parameters!$B$7), 0)</f>
        <v>5.5810413743941449</v>
      </c>
      <c r="Q339" s="4">
        <f t="shared" si="47"/>
        <v>3.1321566364408993</v>
      </c>
      <c r="R339" s="4">
        <f t="shared" si="48"/>
        <v>1.141721788513042</v>
      </c>
      <c r="S339" s="2" t="str">
        <f>IF(C339&gt;=Parameters!$B$10,D339-EXP(Parameters!$B$2+Parameters!$B$4*LN($C339)), "")</f>
        <v/>
      </c>
    </row>
    <row r="340" spans="1:19" x14ac:dyDescent="0.35">
      <c r="A340" t="s">
        <v>2500</v>
      </c>
      <c r="B340">
        <v>9</v>
      </c>
      <c r="C340" s="64">
        <v>108</v>
      </c>
      <c r="D340" s="64">
        <v>27</v>
      </c>
      <c r="E340" s="64">
        <v>87</v>
      </c>
      <c r="F340" s="2" t="str">
        <f t="shared" si="41"/>
        <v>8</v>
      </c>
      <c r="G340" s="2" t="str">
        <f t="shared" si="42"/>
        <v>7</v>
      </c>
      <c r="H340" s="2" t="str">
        <f t="shared" si="43"/>
        <v>7</v>
      </c>
      <c r="I340" s="2" t="str">
        <f t="shared" si="44"/>
        <v>108 27</v>
      </c>
      <c r="J340" s="4">
        <f>1/(1+EXP(-Parameters!$B$8-Parameters!$B$9*C340))</f>
        <v>0.82127356166282006</v>
      </c>
      <c r="K340" s="18">
        <f>EXP(Parameters!$B$3+Parameters!$B$5*LN($C340))</f>
        <v>21.374250224584241</v>
      </c>
      <c r="L340" s="18">
        <f>EXP(Parameters!$B$2+Parameters!$B$4*LN($C340))</f>
        <v>26.979923968453623</v>
      </c>
      <c r="M340" s="18">
        <f t="shared" si="45"/>
        <v>23.248958953216722</v>
      </c>
      <c r="N340" s="2" t="str">
        <f t="shared" si="46"/>
        <v>mature</v>
      </c>
      <c r="O340" s="19">
        <f>_xlfn.NORM.DIST(LN($D340), LN(K340), EXP(Parameters!$B$6), 0)</f>
        <v>1.2619120396861505E-4</v>
      </c>
      <c r="P340" s="19">
        <f>_xlfn.NORM.DIST(LN($D340), LN(L340), EXP(Parameters!$B$7), 0)</f>
        <v>7.8691606706416746</v>
      </c>
      <c r="Q340" s="4">
        <f t="shared" si="47"/>
        <v>6.4627561649793082</v>
      </c>
      <c r="R340" s="4">
        <f t="shared" si="48"/>
        <v>1.8660558777304734</v>
      </c>
      <c r="S340" s="2" t="str">
        <f>IF(C340&gt;=Parameters!$B$10,D340-EXP(Parameters!$B$2+Parameters!$B$4*LN($C340)), "")</f>
        <v/>
      </c>
    </row>
    <row r="341" spans="1:19" x14ac:dyDescent="0.35">
      <c r="A341" t="s">
        <v>2500</v>
      </c>
      <c r="B341">
        <v>9</v>
      </c>
      <c r="C341" s="64">
        <v>113</v>
      </c>
      <c r="D341" s="64">
        <v>28</v>
      </c>
      <c r="E341" s="64">
        <v>89</v>
      </c>
      <c r="F341" s="2" t="str">
        <f t="shared" si="41"/>
        <v>3</v>
      </c>
      <c r="G341" s="2" t="str">
        <f t="shared" si="42"/>
        <v>8</v>
      </c>
      <c r="H341" s="2" t="str">
        <f t="shared" si="43"/>
        <v>9</v>
      </c>
      <c r="I341" s="2" t="str">
        <f t="shared" si="44"/>
        <v>113 28</v>
      </c>
      <c r="J341" s="4">
        <f>1/(1+EXP(-Parameters!$B$8-Parameters!$B$9*C341))</f>
        <v>0.88685079408693668</v>
      </c>
      <c r="K341" s="18">
        <f>EXP(Parameters!$B$3+Parameters!$B$5*LN($C341))</f>
        <v>22.690593733954969</v>
      </c>
      <c r="L341" s="18">
        <f>EXP(Parameters!$B$2+Parameters!$B$4*LN($C341))</f>
        <v>28.712955701636687</v>
      </c>
      <c r="M341" s="18">
        <f t="shared" si="45"/>
        <v>24.639827522024078</v>
      </c>
      <c r="N341" s="2" t="str">
        <f t="shared" si="46"/>
        <v>mature</v>
      </c>
      <c r="O341" s="19">
        <f>_xlfn.NORM.DIST(LN($D341), LN(K341), EXP(Parameters!$B$6), 0)</f>
        <v>1.0348571487989681E-3</v>
      </c>
      <c r="P341" s="19">
        <f>_xlfn.NORM.DIST(LN($D341), LN(L341), EXP(Parameters!$B$7), 0)</f>
        <v>6.9590410318413491</v>
      </c>
      <c r="Q341" s="4">
        <f t="shared" si="47"/>
        <v>6.1717481584366958</v>
      </c>
      <c r="R341" s="4">
        <f t="shared" si="48"/>
        <v>1.8199821297858301</v>
      </c>
      <c r="S341" s="2">
        <f>IF(C341&gt;=Parameters!$B$10,D341-EXP(Parameters!$B$2+Parameters!$B$4*LN($C341)), "")</f>
        <v>-0.71295570163668742</v>
      </c>
    </row>
    <row r="342" spans="1:19" x14ac:dyDescent="0.35">
      <c r="A342" t="s">
        <v>2500</v>
      </c>
      <c r="B342">
        <v>9</v>
      </c>
      <c r="C342" s="64">
        <v>103</v>
      </c>
      <c r="D342" s="64">
        <v>23</v>
      </c>
      <c r="E342" s="64">
        <v>88</v>
      </c>
      <c r="F342" s="2" t="str">
        <f t="shared" si="41"/>
        <v>3</v>
      </c>
      <c r="G342" s="2" t="str">
        <f t="shared" si="42"/>
        <v>3</v>
      </c>
      <c r="H342" s="2" t="str">
        <f t="shared" si="43"/>
        <v>8</v>
      </c>
      <c r="I342" s="2" t="str">
        <f t="shared" si="44"/>
        <v>103 23</v>
      </c>
      <c r="J342" s="4">
        <f>1/(1+EXP(-Parameters!$B$8-Parameters!$B$9*C342))</f>
        <v>0.72929139759356365</v>
      </c>
      <c r="K342" s="18">
        <f>EXP(Parameters!$B$3+Parameters!$B$5*LN($C342))</f>
        <v>20.077303074934573</v>
      </c>
      <c r="L342" s="18">
        <f>EXP(Parameters!$B$2+Parameters!$B$4*LN($C342))</f>
        <v>25.276776596017228</v>
      </c>
      <c r="M342" s="18">
        <f t="shared" si="45"/>
        <v>21.876255591489173</v>
      </c>
      <c r="N342" s="2" t="str">
        <f t="shared" si="46"/>
        <v>mature</v>
      </c>
      <c r="O342" s="19">
        <f>_xlfn.NORM.DIST(LN($D342), LN(K342), EXP(Parameters!$B$6), 0)</f>
        <v>0.19034132728957218</v>
      </c>
      <c r="P342" s="19">
        <f>_xlfn.NORM.DIST(LN($D342), LN(L342), EXP(Parameters!$B$7), 0)</f>
        <v>1.3901038748676589</v>
      </c>
      <c r="Q342" s="4">
        <f t="shared" si="47"/>
        <v>1.0653178323932093</v>
      </c>
      <c r="R342" s="4">
        <f t="shared" si="48"/>
        <v>6.3273188810796271E-2</v>
      </c>
      <c r="S342" s="2" t="str">
        <f>IF(C342&gt;=Parameters!$B$10,D342-EXP(Parameters!$B$2+Parameters!$B$4*LN($C342)), "")</f>
        <v/>
      </c>
    </row>
    <row r="343" spans="1:19" x14ac:dyDescent="0.35">
      <c r="A343" t="s">
        <v>2500</v>
      </c>
      <c r="B343">
        <v>9</v>
      </c>
      <c r="C343" s="64">
        <v>104</v>
      </c>
      <c r="D343" s="64">
        <v>26</v>
      </c>
      <c r="E343" s="64">
        <v>85</v>
      </c>
      <c r="F343" s="2" t="str">
        <f t="shared" si="41"/>
        <v>4</v>
      </c>
      <c r="G343" s="2" t="str">
        <f t="shared" si="42"/>
        <v>6</v>
      </c>
      <c r="H343" s="2" t="str">
        <f t="shared" si="43"/>
        <v>5</v>
      </c>
      <c r="I343" s="2" t="str">
        <f t="shared" si="44"/>
        <v>104 26</v>
      </c>
      <c r="J343" s="4">
        <f>1/(1+EXP(-Parameters!$B$8-Parameters!$B$9*C343))</f>
        <v>0.74985222302072962</v>
      </c>
      <c r="K343" s="18">
        <f>EXP(Parameters!$B$3+Parameters!$B$5*LN($C343))</f>
        <v>20.335111036615832</v>
      </c>
      <c r="L343" s="18">
        <f>EXP(Parameters!$B$2+Parameters!$B$4*LN($C343))</f>
        <v>25.614973208246262</v>
      </c>
      <c r="M343" s="18">
        <f t="shared" si="45"/>
        <v>22.14931366219318</v>
      </c>
      <c r="N343" s="2" t="str">
        <f t="shared" si="46"/>
        <v>mature</v>
      </c>
      <c r="O343" s="19">
        <f>_xlfn.NORM.DIST(LN($D343), LN(K343), EXP(Parameters!$B$6), 0)</f>
        <v>3.8968113873084021E-5</v>
      </c>
      <c r="P343" s="19">
        <f>_xlfn.NORM.DIST(LN($D343), LN(L343), EXP(Parameters!$B$7), 0)</f>
        <v>7.5364195623298436</v>
      </c>
      <c r="Q343" s="4">
        <f t="shared" si="47"/>
        <v>5.6512107102170059</v>
      </c>
      <c r="R343" s="4">
        <f t="shared" si="48"/>
        <v>1.73186980719676</v>
      </c>
      <c r="S343" s="2" t="str">
        <f>IF(C343&gt;=Parameters!$B$10,D343-EXP(Parameters!$B$2+Parameters!$B$4*LN($C343)), "")</f>
        <v/>
      </c>
    </row>
    <row r="344" spans="1:19" x14ac:dyDescent="0.35">
      <c r="A344" t="s">
        <v>2500</v>
      </c>
      <c r="B344">
        <v>9</v>
      </c>
      <c r="C344" s="64">
        <v>108</v>
      </c>
      <c r="D344" s="64">
        <v>27</v>
      </c>
      <c r="E344" s="64">
        <v>89</v>
      </c>
      <c r="F344" s="2" t="str">
        <f t="shared" si="41"/>
        <v>8</v>
      </c>
      <c r="G344" s="2" t="str">
        <f t="shared" si="42"/>
        <v>7</v>
      </c>
      <c r="H344" s="2" t="str">
        <f t="shared" si="43"/>
        <v>9</v>
      </c>
      <c r="I344" s="2" t="str">
        <f t="shared" si="44"/>
        <v>108 27</v>
      </c>
      <c r="J344" s="4">
        <f>1/(1+EXP(-Parameters!$B$8-Parameters!$B$9*C344))</f>
        <v>0.82127356166282006</v>
      </c>
      <c r="K344" s="18">
        <f>EXP(Parameters!$B$3+Parameters!$B$5*LN($C344))</f>
        <v>21.374250224584241</v>
      </c>
      <c r="L344" s="18">
        <f>EXP(Parameters!$B$2+Parameters!$B$4*LN($C344))</f>
        <v>26.979923968453623</v>
      </c>
      <c r="M344" s="18">
        <f t="shared" si="45"/>
        <v>23.248958953216722</v>
      </c>
      <c r="N344" s="2" t="str">
        <f t="shared" si="46"/>
        <v>mature</v>
      </c>
      <c r="O344" s="19">
        <f>_xlfn.NORM.DIST(LN($D344), LN(K344), EXP(Parameters!$B$6), 0)</f>
        <v>1.2619120396861505E-4</v>
      </c>
      <c r="P344" s="19">
        <f>_xlfn.NORM.DIST(LN($D344), LN(L344), EXP(Parameters!$B$7), 0)</f>
        <v>7.8691606706416746</v>
      </c>
      <c r="Q344" s="4">
        <f t="shared" si="47"/>
        <v>6.4627561649793082</v>
      </c>
      <c r="R344" s="4">
        <f t="shared" si="48"/>
        <v>1.8660558777304734</v>
      </c>
      <c r="S344" s="2" t="str">
        <f>IF(C344&gt;=Parameters!$B$10,D344-EXP(Parameters!$B$2+Parameters!$B$4*LN($C344)), "")</f>
        <v/>
      </c>
    </row>
    <row r="345" spans="1:19" x14ac:dyDescent="0.35">
      <c r="A345" t="s">
        <v>2500</v>
      </c>
      <c r="B345">
        <v>9</v>
      </c>
      <c r="C345" s="64">
        <v>108</v>
      </c>
      <c r="D345" s="64">
        <v>26</v>
      </c>
      <c r="E345" s="64">
        <v>90</v>
      </c>
      <c r="F345" s="2" t="str">
        <f t="shared" si="41"/>
        <v>8</v>
      </c>
      <c r="G345" s="2" t="str">
        <f t="shared" si="42"/>
        <v>6</v>
      </c>
      <c r="H345" s="2" t="str">
        <f t="shared" si="43"/>
        <v>0</v>
      </c>
      <c r="I345" s="2" t="str">
        <f t="shared" si="44"/>
        <v>108 26</v>
      </c>
      <c r="J345" s="4">
        <f>1/(1+EXP(-Parameters!$B$8-Parameters!$B$9*C345))</f>
        <v>0.82127356166282006</v>
      </c>
      <c r="K345" s="18">
        <f>EXP(Parameters!$B$3+Parameters!$B$5*LN($C345))</f>
        <v>21.374250224584241</v>
      </c>
      <c r="L345" s="18">
        <f>EXP(Parameters!$B$2+Parameters!$B$4*LN($C345))</f>
        <v>26.979923968453623</v>
      </c>
      <c r="M345" s="18">
        <f t="shared" si="45"/>
        <v>23.248958953216722</v>
      </c>
      <c r="N345" s="2" t="str">
        <f t="shared" si="46"/>
        <v>mature</v>
      </c>
      <c r="O345" s="19">
        <f>_xlfn.NORM.DIST(LN($D345), LN(K345), EXP(Parameters!$B$6), 0)</f>
        <v>3.3693272315038977E-3</v>
      </c>
      <c r="P345" s="19">
        <f>_xlfn.NORM.DIST(LN($D345), LN(L345), EXP(Parameters!$B$7), 0)</f>
        <v>6.0298870794009733</v>
      </c>
      <c r="Q345" s="4">
        <f t="shared" si="47"/>
        <v>4.9527890259799365</v>
      </c>
      <c r="R345" s="4">
        <f t="shared" si="48"/>
        <v>1.5999508575000172</v>
      </c>
      <c r="S345" s="2" t="str">
        <f>IF(C345&gt;=Parameters!$B$10,D345-EXP(Parameters!$B$2+Parameters!$B$4*LN($C345)), "")</f>
        <v/>
      </c>
    </row>
    <row r="346" spans="1:19" x14ac:dyDescent="0.35">
      <c r="A346" t="s">
        <v>2500</v>
      </c>
      <c r="B346">
        <v>9</v>
      </c>
      <c r="C346" s="64">
        <v>101</v>
      </c>
      <c r="D346" s="64">
        <v>24</v>
      </c>
      <c r="E346" s="64">
        <v>91</v>
      </c>
      <c r="F346" s="2" t="str">
        <f t="shared" si="41"/>
        <v>1</v>
      </c>
      <c r="G346" s="2" t="str">
        <f t="shared" si="42"/>
        <v>4</v>
      </c>
      <c r="H346" s="2" t="str">
        <f t="shared" si="43"/>
        <v>1</v>
      </c>
      <c r="I346" s="2" t="str">
        <f t="shared" si="44"/>
        <v>101 24</v>
      </c>
      <c r="J346" s="4">
        <f>1/(1+EXP(-Parameters!$B$8-Parameters!$B$9*C346))</f>
        <v>0.68512867413061007</v>
      </c>
      <c r="K346" s="18">
        <f>EXP(Parameters!$B$3+Parameters!$B$5*LN($C346))</f>
        <v>19.564095759536546</v>
      </c>
      <c r="L346" s="18">
        <f>EXP(Parameters!$B$2+Parameters!$B$4*LN($C346))</f>
        <v>24.604084103744224</v>
      </c>
      <c r="M346" s="18">
        <f t="shared" si="45"/>
        <v>21.33239933720473</v>
      </c>
      <c r="N346" s="2" t="str">
        <f t="shared" si="46"/>
        <v>mature</v>
      </c>
      <c r="O346" s="19">
        <f>_xlfn.NORM.DIST(LN($D346), LN(K346), EXP(Parameters!$B$6), 0)</f>
        <v>1.6982141490288153E-3</v>
      </c>
      <c r="P346" s="19">
        <f>_xlfn.NORM.DIST(LN($D346), LN(L346), EXP(Parameters!$B$7), 0)</f>
        <v>6.9783856910792803</v>
      </c>
      <c r="Q346" s="4">
        <f t="shared" si="47"/>
        <v>4.7816268550418837</v>
      </c>
      <c r="R346" s="4">
        <f t="shared" si="48"/>
        <v>1.564780834841792</v>
      </c>
      <c r="S346" s="2" t="str">
        <f>IF(C346&gt;=Parameters!$B$10,D346-EXP(Parameters!$B$2+Parameters!$B$4*LN($C346)), "")</f>
        <v/>
      </c>
    </row>
    <row r="347" spans="1:19" x14ac:dyDescent="0.35">
      <c r="A347" t="s">
        <v>2500</v>
      </c>
      <c r="B347">
        <v>9</v>
      </c>
      <c r="C347" s="64">
        <v>97</v>
      </c>
      <c r="D347" s="64">
        <v>21</v>
      </c>
      <c r="E347" s="64">
        <v>82</v>
      </c>
      <c r="F347" s="2" t="str">
        <f t="shared" si="41"/>
        <v>7</v>
      </c>
      <c r="G347" s="2" t="str">
        <f t="shared" si="42"/>
        <v>1</v>
      </c>
      <c r="H347" s="2" t="str">
        <f t="shared" si="43"/>
        <v>2</v>
      </c>
      <c r="I347" s="2" t="str">
        <f t="shared" si="44"/>
        <v>97 21</v>
      </c>
      <c r="J347" s="4">
        <f>1/(1+EXP(-Parameters!$B$8-Parameters!$B$9*C347))</f>
        <v>0.5866823242240583</v>
      </c>
      <c r="K347" s="18">
        <f>EXP(Parameters!$B$3+Parameters!$B$5*LN($C347))</f>
        <v>18.54746789404059</v>
      </c>
      <c r="L347" s="18">
        <f>EXP(Parameters!$B$2+Parameters!$B$4*LN($C347))</f>
        <v>23.273716967534682</v>
      </c>
      <c r="M347" s="18">
        <f t="shared" si="45"/>
        <v>20.253877097580474</v>
      </c>
      <c r="N347" s="2" t="str">
        <f t="shared" si="46"/>
        <v>mature</v>
      </c>
      <c r="O347" s="19">
        <f>_xlfn.NORM.DIST(LN($D347), LN(K347), EXP(Parameters!$B$6), 0)</f>
        <v>0.35289735415844548</v>
      </c>
      <c r="P347" s="19">
        <f>_xlfn.NORM.DIST(LN($D347), LN(L347), EXP(Parameters!$B$7), 0)</f>
        <v>1.0066911513002115</v>
      </c>
      <c r="Q347" s="4">
        <f t="shared" si="47"/>
        <v>0.73646661862884921</v>
      </c>
      <c r="R347" s="4">
        <f t="shared" si="48"/>
        <v>-0.30589136843948989</v>
      </c>
      <c r="S347" s="2" t="str">
        <f>IF(C347&gt;=Parameters!$B$10,D347-EXP(Parameters!$B$2+Parameters!$B$4*LN($C347)), "")</f>
        <v/>
      </c>
    </row>
    <row r="348" spans="1:19" x14ac:dyDescent="0.35">
      <c r="A348" t="s">
        <v>2500</v>
      </c>
      <c r="B348">
        <v>9</v>
      </c>
      <c r="C348" s="64">
        <v>90</v>
      </c>
      <c r="D348" s="64">
        <v>20</v>
      </c>
      <c r="E348" s="64">
        <v>83</v>
      </c>
      <c r="F348" s="2" t="str">
        <f t="shared" si="41"/>
        <v>0</v>
      </c>
      <c r="G348" s="2" t="str">
        <f t="shared" si="42"/>
        <v>0</v>
      </c>
      <c r="H348" s="2" t="str">
        <f t="shared" si="43"/>
        <v>3</v>
      </c>
      <c r="I348" s="2" t="str">
        <f t="shared" si="44"/>
        <v>90 20</v>
      </c>
      <c r="J348" s="4">
        <f>1/(1+EXP(-Parameters!$B$8-Parameters!$B$9*C348))</f>
        <v>0.40196354817400864</v>
      </c>
      <c r="K348" s="18">
        <f>EXP(Parameters!$B$3+Parameters!$B$5*LN($C348))</f>
        <v>16.800732059348853</v>
      </c>
      <c r="L348" s="18">
        <f>EXP(Parameters!$B$2+Parameters!$B$4*LN($C348))</f>
        <v>20.995113720228492</v>
      </c>
      <c r="M348" s="18">
        <f t="shared" si="45"/>
        <v>18.39690340514494</v>
      </c>
      <c r="N348" s="2" t="str">
        <f t="shared" si="46"/>
        <v>mature</v>
      </c>
      <c r="O348" s="19">
        <f>_xlfn.NORM.DIST(LN($D348), LN(K348), EXP(Parameters!$B$6), 0)</f>
        <v>1.7029096803853568E-2</v>
      </c>
      <c r="P348" s="19">
        <f>_xlfn.NORM.DIST(LN($D348), LN(L348), EXP(Parameters!$B$7), 0)</f>
        <v>4.9742322392389644</v>
      </c>
      <c r="Q348" s="4">
        <f t="shared" si="47"/>
        <v>2.0096440609564161</v>
      </c>
      <c r="R348" s="4">
        <f t="shared" si="48"/>
        <v>0.69795762228845815</v>
      </c>
      <c r="S348" s="2" t="str">
        <f>IF(C348&gt;=Parameters!$B$10,D348-EXP(Parameters!$B$2+Parameters!$B$4*LN($C348)), "")</f>
        <v/>
      </c>
    </row>
    <row r="349" spans="1:19" x14ac:dyDescent="0.35">
      <c r="A349" t="s">
        <v>2500</v>
      </c>
      <c r="B349">
        <v>9</v>
      </c>
      <c r="C349" s="64">
        <v>113</v>
      </c>
      <c r="D349" s="64">
        <v>30</v>
      </c>
      <c r="E349" s="64">
        <v>86</v>
      </c>
      <c r="F349" s="2" t="str">
        <f t="shared" si="41"/>
        <v>3</v>
      </c>
      <c r="G349" s="2" t="str">
        <f t="shared" si="42"/>
        <v>0</v>
      </c>
      <c r="H349" s="2" t="str">
        <f t="shared" si="43"/>
        <v>6</v>
      </c>
      <c r="I349" s="2" t="str">
        <f t="shared" si="44"/>
        <v>113 30</v>
      </c>
      <c r="J349" s="4">
        <f>1/(1+EXP(-Parameters!$B$8-Parameters!$B$9*C349))</f>
        <v>0.88685079408693668</v>
      </c>
      <c r="K349" s="18">
        <f>EXP(Parameters!$B$3+Parameters!$B$5*LN($C349))</f>
        <v>22.690593733954969</v>
      </c>
      <c r="L349" s="18">
        <f>EXP(Parameters!$B$2+Parameters!$B$4*LN($C349))</f>
        <v>28.712955701636687</v>
      </c>
      <c r="M349" s="18">
        <f t="shared" si="45"/>
        <v>24.639827522024078</v>
      </c>
      <c r="N349" s="2" t="str">
        <f t="shared" si="46"/>
        <v>mature</v>
      </c>
      <c r="O349" s="19">
        <f>_xlfn.NORM.DIST(LN($D349), LN(K349), EXP(Parameters!$B$6), 0)</f>
        <v>1.1045400030228605E-6</v>
      </c>
      <c r="P349" s="19">
        <f>_xlfn.NORM.DIST(LN($D349), LN(L349), EXP(Parameters!$B$7), 0)</f>
        <v>5.4136989125510508</v>
      </c>
      <c r="Q349" s="4">
        <f t="shared" si="47"/>
        <v>4.8011433045213092</v>
      </c>
      <c r="R349" s="4">
        <f t="shared" si="48"/>
        <v>1.5688540779934215</v>
      </c>
      <c r="S349" s="2">
        <f>IF(C349&gt;=Parameters!$B$10,D349-EXP(Parameters!$B$2+Parameters!$B$4*LN($C349)), "")</f>
        <v>1.2870442983633126</v>
      </c>
    </row>
    <row r="350" spans="1:19" x14ac:dyDescent="0.35">
      <c r="A350" t="s">
        <v>2500</v>
      </c>
      <c r="B350">
        <v>9</v>
      </c>
      <c r="C350" s="64">
        <v>93</v>
      </c>
      <c r="D350" s="64">
        <v>21</v>
      </c>
      <c r="E350" s="64">
        <v>81</v>
      </c>
      <c r="F350" s="2" t="str">
        <f t="shared" si="41"/>
        <v>3</v>
      </c>
      <c r="G350" s="2" t="str">
        <f t="shared" si="42"/>
        <v>1</v>
      </c>
      <c r="H350" s="2" t="str">
        <f t="shared" si="43"/>
        <v>1</v>
      </c>
      <c r="I350" s="2" t="str">
        <f t="shared" si="44"/>
        <v>93 21</v>
      </c>
      <c r="J350" s="4">
        <f>1/(1+EXP(-Parameters!$B$8-Parameters!$B$9*C350))</f>
        <v>0.48078232167255014</v>
      </c>
      <c r="K350" s="18">
        <f>EXP(Parameters!$B$3+Parameters!$B$5*LN($C350))</f>
        <v>17.544193053986497</v>
      </c>
      <c r="L350" s="18">
        <f>EXP(Parameters!$B$2+Parameters!$B$4*LN($C350))</f>
        <v>21.963801876390391</v>
      </c>
      <c r="M350" s="18">
        <f t="shared" si="45"/>
        <v>19.187909643847966</v>
      </c>
      <c r="N350" s="2" t="str">
        <f t="shared" si="46"/>
        <v>mature</v>
      </c>
      <c r="O350" s="19">
        <f>_xlfn.NORM.DIST(LN($D350), LN(K350), EXP(Parameters!$B$6), 0)</f>
        <v>1.1485252860327469E-2</v>
      </c>
      <c r="P350" s="19">
        <f>_xlfn.NORM.DIST(LN($D350), LN(L350), EXP(Parameters!$B$7), 0)</f>
        <v>5.3188045918336524</v>
      </c>
      <c r="Q350" s="4">
        <f t="shared" si="47"/>
        <v>2.5631505665095466</v>
      </c>
      <c r="R350" s="4">
        <f t="shared" si="48"/>
        <v>0.94123719185603272</v>
      </c>
      <c r="S350" s="2" t="str">
        <f>IF(C350&gt;=Parameters!$B$10,D350-EXP(Parameters!$B$2+Parameters!$B$4*LN($C350)), "")</f>
        <v/>
      </c>
    </row>
    <row r="351" spans="1:19" x14ac:dyDescent="0.35">
      <c r="A351" t="s">
        <v>2500</v>
      </c>
      <c r="B351">
        <v>9</v>
      </c>
      <c r="C351" s="64">
        <v>98</v>
      </c>
      <c r="D351" s="64">
        <v>22</v>
      </c>
      <c r="E351" s="64">
        <v>85</v>
      </c>
      <c r="F351" s="2" t="str">
        <f t="shared" si="41"/>
        <v>8</v>
      </c>
      <c r="G351" s="2" t="str">
        <f t="shared" si="42"/>
        <v>2</v>
      </c>
      <c r="H351" s="2" t="str">
        <f t="shared" si="43"/>
        <v>5</v>
      </c>
      <c r="I351" s="2" t="str">
        <f t="shared" si="44"/>
        <v>98 22</v>
      </c>
      <c r="J351" s="4">
        <f>1/(1+EXP(-Parameters!$B$8-Parameters!$B$9*C351))</f>
        <v>0.61231670875547251</v>
      </c>
      <c r="K351" s="18">
        <f>EXP(Parameters!$B$3+Parameters!$B$5*LN($C351))</f>
        <v>18.800387569154239</v>
      </c>
      <c r="L351" s="18">
        <f>EXP(Parameters!$B$2+Parameters!$B$4*LN($C351))</f>
        <v>23.604411861500896</v>
      </c>
      <c r="M351" s="18">
        <f t="shared" si="45"/>
        <v>20.522345068410143</v>
      </c>
      <c r="N351" s="2" t="str">
        <f t="shared" si="46"/>
        <v>mature</v>
      </c>
      <c r="O351" s="19">
        <f>_xlfn.NORM.DIST(LN($D351), LN(K351), EXP(Parameters!$B$6), 0)</f>
        <v>5.3859454470206562E-2</v>
      </c>
      <c r="P351" s="19">
        <f>_xlfn.NORM.DIST(LN($D351), LN(L351), EXP(Parameters!$B$7), 0)</f>
        <v>3.0009427596168745</v>
      </c>
      <c r="Q351" s="4">
        <f t="shared" si="47"/>
        <v>1.8584078043058141</v>
      </c>
      <c r="R351" s="4">
        <f t="shared" si="48"/>
        <v>0.61972010194103777</v>
      </c>
      <c r="S351" s="2" t="str">
        <f>IF(C351&gt;=Parameters!$B$10,D351-EXP(Parameters!$B$2+Parameters!$B$4*LN($C351)), "")</f>
        <v/>
      </c>
    </row>
    <row r="352" spans="1:19" x14ac:dyDescent="0.35">
      <c r="A352" t="s">
        <v>2500</v>
      </c>
      <c r="B352">
        <v>9</v>
      </c>
      <c r="C352" s="64">
        <v>98</v>
      </c>
      <c r="D352" s="64">
        <v>23</v>
      </c>
      <c r="E352" s="64">
        <v>84</v>
      </c>
      <c r="F352" s="2" t="str">
        <f t="shared" si="41"/>
        <v>8</v>
      </c>
      <c r="G352" s="2" t="str">
        <f t="shared" si="42"/>
        <v>3</v>
      </c>
      <c r="H352" s="2" t="str">
        <f t="shared" si="43"/>
        <v>4</v>
      </c>
      <c r="I352" s="2" t="str">
        <f t="shared" si="44"/>
        <v>98 23</v>
      </c>
      <c r="J352" s="4">
        <f>1/(1+EXP(-Parameters!$B$8-Parameters!$B$9*C352))</f>
        <v>0.61231670875547251</v>
      </c>
      <c r="K352" s="18">
        <f>EXP(Parameters!$B$3+Parameters!$B$5*LN($C352))</f>
        <v>18.800387569154239</v>
      </c>
      <c r="L352" s="18">
        <f>EXP(Parameters!$B$2+Parameters!$B$4*LN($C352))</f>
        <v>23.604411861500896</v>
      </c>
      <c r="M352" s="18">
        <f t="shared" si="45"/>
        <v>20.522345068410143</v>
      </c>
      <c r="N352" s="2" t="str">
        <f t="shared" si="46"/>
        <v>mature</v>
      </c>
      <c r="O352" s="19">
        <f>_xlfn.NORM.DIST(LN($D352), LN(K352), EXP(Parameters!$B$6), 0)</f>
        <v>2.127702687271658E-3</v>
      </c>
      <c r="P352" s="19">
        <f>_xlfn.NORM.DIST(LN($D352), LN(L352), EXP(Parameters!$B$7), 0)</f>
        <v>6.9042323342693326</v>
      </c>
      <c r="Q352" s="4">
        <f t="shared" si="47"/>
        <v>4.2284016941835025</v>
      </c>
      <c r="R352" s="4">
        <f t="shared" si="48"/>
        <v>1.4418240715800379</v>
      </c>
      <c r="S352" s="2" t="str">
        <f>IF(C352&gt;=Parameters!$B$10,D352-EXP(Parameters!$B$2+Parameters!$B$4*LN($C352)), "")</f>
        <v/>
      </c>
    </row>
    <row r="353" spans="1:19" x14ac:dyDescent="0.35">
      <c r="A353" t="s">
        <v>2500</v>
      </c>
      <c r="B353">
        <v>9</v>
      </c>
      <c r="C353" s="64">
        <v>115</v>
      </c>
      <c r="D353" s="64">
        <v>31</v>
      </c>
      <c r="E353" s="64">
        <v>90</v>
      </c>
      <c r="F353" s="2" t="str">
        <f t="shared" si="41"/>
        <v>5</v>
      </c>
      <c r="G353" s="2" t="str">
        <f t="shared" si="42"/>
        <v>1</v>
      </c>
      <c r="H353" s="2" t="str">
        <f t="shared" si="43"/>
        <v>0</v>
      </c>
      <c r="I353" s="2" t="str">
        <f t="shared" si="44"/>
        <v>115 31</v>
      </c>
      <c r="J353" s="4">
        <f>1/(1+EXP(-Parameters!$B$8-Parameters!$B$9*C353))</f>
        <v>0.90657859216536885</v>
      </c>
      <c r="K353" s="18">
        <f>EXP(Parameters!$B$3+Parameters!$B$5*LN($C353))</f>
        <v>23.222429007197608</v>
      </c>
      <c r="L353" s="18">
        <f>EXP(Parameters!$B$2+Parameters!$B$4*LN($C353))</f>
        <v>29.41434738550959</v>
      </c>
      <c r="M353" s="18">
        <f t="shared" si="45"/>
        <v>25.201129892198306</v>
      </c>
      <c r="N353" s="2" t="str">
        <f t="shared" si="46"/>
        <v>mature</v>
      </c>
      <c r="O353" s="19">
        <f>_xlfn.NORM.DIST(LN($D353), LN(K353), EXP(Parameters!$B$6), 0)</f>
        <v>3.6491487347375664E-7</v>
      </c>
      <c r="P353" s="19">
        <f>_xlfn.NORM.DIST(LN($D353), LN(L353), EXP(Parameters!$B$7), 0)</f>
        <v>4.6027345586562589</v>
      </c>
      <c r="Q353" s="4">
        <f t="shared" si="47"/>
        <v>4.1727406503883424</v>
      </c>
      <c r="R353" s="4">
        <f t="shared" si="48"/>
        <v>1.4285730502384095</v>
      </c>
      <c r="S353" s="2">
        <f>IF(C353&gt;=Parameters!$B$10,D353-EXP(Parameters!$B$2+Parameters!$B$4*LN($C353)), "")</f>
        <v>1.5856526144904102</v>
      </c>
    </row>
    <row r="354" spans="1:19" x14ac:dyDescent="0.35">
      <c r="A354" t="s">
        <v>2500</v>
      </c>
      <c r="B354">
        <v>9</v>
      </c>
      <c r="C354" s="64">
        <v>107</v>
      </c>
      <c r="D354" s="64">
        <v>27</v>
      </c>
      <c r="E354" s="64">
        <v>85</v>
      </c>
      <c r="F354" s="2" t="str">
        <f t="shared" si="41"/>
        <v>7</v>
      </c>
      <c r="G354" s="2" t="str">
        <f t="shared" si="42"/>
        <v>7</v>
      </c>
      <c r="H354" s="2" t="str">
        <f t="shared" si="43"/>
        <v>5</v>
      </c>
      <c r="I354" s="2" t="str">
        <f t="shared" si="44"/>
        <v>107 27</v>
      </c>
      <c r="J354" s="4">
        <f>1/(1+EXP(-Parameters!$B$8-Parameters!$B$9*C354))</f>
        <v>0.8050570197393081</v>
      </c>
      <c r="K354" s="18">
        <f>EXP(Parameters!$B$3+Parameters!$B$5*LN($C354))</f>
        <v>21.113289479843672</v>
      </c>
      <c r="L354" s="18">
        <f>EXP(Parameters!$B$2+Parameters!$B$4*LN($C354))</f>
        <v>26.636875989263057</v>
      </c>
      <c r="M354" s="18">
        <f t="shared" si="45"/>
        <v>22.972945709967171</v>
      </c>
      <c r="N354" s="2" t="str">
        <f t="shared" si="46"/>
        <v>mature</v>
      </c>
      <c r="O354" s="19">
        <f>_xlfn.NORM.DIST(LN($D354), LN(K354), EXP(Parameters!$B$6), 0)</f>
        <v>3.8250223540745222E-5</v>
      </c>
      <c r="P354" s="19">
        <f>_xlfn.NORM.DIST(LN($D354), LN(L354), EXP(Parameters!$B$7), 0)</f>
        <v>7.5941991422697406</v>
      </c>
      <c r="Q354" s="4">
        <f t="shared" si="47"/>
        <v>6.1137707853950598</v>
      </c>
      <c r="R354" s="4">
        <f t="shared" si="48"/>
        <v>1.8105437326440288</v>
      </c>
      <c r="S354" s="2" t="str">
        <f>IF(C354&gt;=Parameters!$B$10,D354-EXP(Parameters!$B$2+Parameters!$B$4*LN($C354)), "")</f>
        <v/>
      </c>
    </row>
    <row r="355" spans="1:19" x14ac:dyDescent="0.35">
      <c r="A355" t="s">
        <v>2500</v>
      </c>
      <c r="B355">
        <v>9</v>
      </c>
      <c r="C355" s="64">
        <v>115</v>
      </c>
      <c r="D355" s="64">
        <v>30</v>
      </c>
      <c r="E355" s="64">
        <v>91</v>
      </c>
      <c r="F355" s="2" t="str">
        <f t="shared" si="41"/>
        <v>5</v>
      </c>
      <c r="G355" s="2" t="str">
        <f t="shared" si="42"/>
        <v>0</v>
      </c>
      <c r="H355" s="2" t="str">
        <f t="shared" si="43"/>
        <v>1</v>
      </c>
      <c r="I355" s="2" t="str">
        <f t="shared" si="44"/>
        <v>115 30</v>
      </c>
      <c r="J355" s="4">
        <f>1/(1+EXP(-Parameters!$B$8-Parameters!$B$9*C355))</f>
        <v>0.90657859216536885</v>
      </c>
      <c r="K355" s="18">
        <f>EXP(Parameters!$B$3+Parameters!$B$5*LN($C355))</f>
        <v>23.222429007197608</v>
      </c>
      <c r="L355" s="18">
        <f>EXP(Parameters!$B$2+Parameters!$B$4*LN($C355))</f>
        <v>29.41434738550959</v>
      </c>
      <c r="M355" s="18">
        <f t="shared" si="45"/>
        <v>25.201129892198306</v>
      </c>
      <c r="N355" s="2" t="str">
        <f t="shared" si="46"/>
        <v>mature</v>
      </c>
      <c r="O355" s="19">
        <f>_xlfn.NORM.DIST(LN($D355), LN(K355), EXP(Parameters!$B$6), 0)</f>
        <v>1.3630468118831704E-5</v>
      </c>
      <c r="P355" s="19">
        <f>_xlfn.NORM.DIST(LN($D355), LN(L355), EXP(Parameters!$B$7), 0)</f>
        <v>7.2967606606326898</v>
      </c>
      <c r="Q355" s="4">
        <f t="shared" si="47"/>
        <v>6.6150882804615518</v>
      </c>
      <c r="R355" s="4">
        <f t="shared" si="48"/>
        <v>1.8893531429747019</v>
      </c>
      <c r="S355" s="2">
        <f>IF(C355&gt;=Parameters!$B$10,D355-EXP(Parameters!$B$2+Parameters!$B$4*LN($C355)), "")</f>
        <v>0.58565261449041017</v>
      </c>
    </row>
    <row r="356" spans="1:19" x14ac:dyDescent="0.35">
      <c r="A356" t="s">
        <v>2500</v>
      </c>
      <c r="B356">
        <v>9</v>
      </c>
      <c r="C356" s="64">
        <v>103</v>
      </c>
      <c r="D356" s="64">
        <v>24</v>
      </c>
      <c r="E356" s="64">
        <v>89</v>
      </c>
      <c r="F356" s="2" t="str">
        <f t="shared" si="41"/>
        <v>3</v>
      </c>
      <c r="G356" s="2" t="str">
        <f t="shared" si="42"/>
        <v>4</v>
      </c>
      <c r="H356" s="2" t="str">
        <f t="shared" si="43"/>
        <v>9</v>
      </c>
      <c r="I356" s="2" t="str">
        <f t="shared" si="44"/>
        <v>103 24</v>
      </c>
      <c r="J356" s="4">
        <f>1/(1+EXP(-Parameters!$B$8-Parameters!$B$9*C356))</f>
        <v>0.72929139759356365</v>
      </c>
      <c r="K356" s="18">
        <f>EXP(Parameters!$B$3+Parameters!$B$5*LN($C356))</f>
        <v>20.077303074934573</v>
      </c>
      <c r="L356" s="18">
        <f>EXP(Parameters!$B$2+Parameters!$B$4*LN($C356))</f>
        <v>25.276776596017228</v>
      </c>
      <c r="M356" s="18">
        <f t="shared" si="45"/>
        <v>21.876255591489173</v>
      </c>
      <c r="N356" s="2" t="str">
        <f t="shared" si="46"/>
        <v>mature</v>
      </c>
      <c r="O356" s="19">
        <f>_xlfn.NORM.DIST(LN($D356), LN(K356), EXP(Parameters!$B$6), 0)</f>
        <v>1.265446587932555E-2</v>
      </c>
      <c r="P356" s="19">
        <f>_xlfn.NORM.DIST(LN($D356), LN(L356), EXP(Parameters!$B$7), 0)</f>
        <v>4.6659993939079456</v>
      </c>
      <c r="Q356" s="4">
        <f t="shared" si="47"/>
        <v>3.4062988919262387</v>
      </c>
      <c r="R356" s="4">
        <f t="shared" si="48"/>
        <v>1.2256263329194295</v>
      </c>
      <c r="S356" s="2" t="str">
        <f>IF(C356&gt;=Parameters!$B$10,D356-EXP(Parameters!$B$2+Parameters!$B$4*LN($C356)), "")</f>
        <v/>
      </c>
    </row>
    <row r="357" spans="1:19" x14ac:dyDescent="0.35">
      <c r="A357" t="s">
        <v>2500</v>
      </c>
      <c r="B357">
        <v>9</v>
      </c>
      <c r="C357" s="64">
        <v>82</v>
      </c>
      <c r="D357" s="64">
        <v>19</v>
      </c>
      <c r="E357" s="64">
        <v>80</v>
      </c>
      <c r="F357" s="2" t="str">
        <f t="shared" si="41"/>
        <v>2</v>
      </c>
      <c r="G357" s="2" t="str">
        <f t="shared" si="42"/>
        <v>9</v>
      </c>
      <c r="H357" s="2" t="str">
        <f t="shared" si="43"/>
        <v>0</v>
      </c>
      <c r="I357" s="2" t="str">
        <f t="shared" si="44"/>
        <v>82 19</v>
      </c>
      <c r="J357" s="4">
        <f>1/(1+EXP(-Parameters!$B$8-Parameters!$B$9*C357))</f>
        <v>0.22241611666463604</v>
      </c>
      <c r="K357" s="18">
        <f>EXP(Parameters!$B$3+Parameters!$B$5*LN($C357))</f>
        <v>14.857310483532428</v>
      </c>
      <c r="L357" s="18">
        <f>EXP(Parameters!$B$2+Parameters!$B$4*LN($C357))</f>
        <v>18.471585671428677</v>
      </c>
      <c r="M357" s="18">
        <f t="shared" si="45"/>
        <v>16.32448188080712</v>
      </c>
      <c r="N357" s="2" t="str">
        <f t="shared" si="46"/>
        <v>mature</v>
      </c>
      <c r="O357" s="19">
        <f>_xlfn.NORM.DIST(LN($D357), LN(K357), EXP(Parameters!$B$6), 0)</f>
        <v>3.8201628184441824E-5</v>
      </c>
      <c r="P357" s="19">
        <f>_xlfn.NORM.DIST(LN($D357), LN(L357), EXP(Parameters!$B$7), 0)</f>
        <v>6.741361924659576</v>
      </c>
      <c r="Q357" s="4">
        <f t="shared" si="47"/>
        <v>1.4994172452840131</v>
      </c>
      <c r="R357" s="4">
        <f t="shared" si="48"/>
        <v>0.40507652947727479</v>
      </c>
      <c r="S357" s="2" t="str">
        <f>IF(C357&gt;=Parameters!$B$10,D357-EXP(Parameters!$B$2+Parameters!$B$4*LN($C357)), "")</f>
        <v/>
      </c>
    </row>
    <row r="358" spans="1:19" x14ac:dyDescent="0.35">
      <c r="A358" t="s">
        <v>2500</v>
      </c>
      <c r="B358">
        <v>9</v>
      </c>
      <c r="C358" s="64">
        <v>117</v>
      </c>
      <c r="D358" s="64">
        <v>31</v>
      </c>
      <c r="E358" s="64">
        <v>91</v>
      </c>
      <c r="F358" s="2" t="str">
        <f t="shared" si="41"/>
        <v>7</v>
      </c>
      <c r="G358" s="2" t="str">
        <f t="shared" si="42"/>
        <v>1</v>
      </c>
      <c r="H358" s="2" t="str">
        <f t="shared" si="43"/>
        <v>1</v>
      </c>
      <c r="I358" s="2" t="str">
        <f t="shared" si="44"/>
        <v>117 31</v>
      </c>
      <c r="J358" s="4">
        <f>1/(1+EXP(-Parameters!$B$8-Parameters!$B$9*C358))</f>
        <v>0.92316480721423155</v>
      </c>
      <c r="K358" s="18">
        <f>EXP(Parameters!$B$3+Parameters!$B$5*LN($C358))</f>
        <v>23.75723753928861</v>
      </c>
      <c r="L358" s="18">
        <f>EXP(Parameters!$B$2+Parameters!$B$4*LN($C358))</f>
        <v>30.120335986355592</v>
      </c>
      <c r="M358" s="18">
        <f t="shared" si="45"/>
        <v>25.765210355068117</v>
      </c>
      <c r="N358" s="2" t="str">
        <f t="shared" si="46"/>
        <v>mature</v>
      </c>
      <c r="O358" s="19">
        <f>_xlfn.NORM.DIST(LN($D358), LN(K358), EXP(Parameters!$B$6), 0)</f>
        <v>4.7212607285298622E-6</v>
      </c>
      <c r="P358" s="19">
        <f>_xlfn.NORM.DIST(LN($D358), LN(L358), EXP(Parameters!$B$7), 0)</f>
        <v>6.6980437871226322</v>
      </c>
      <c r="Q358" s="4">
        <f t="shared" si="47"/>
        <v>6.1833986642105243</v>
      </c>
      <c r="R358" s="4">
        <f t="shared" si="48"/>
        <v>1.8218680659700346</v>
      </c>
      <c r="S358" s="2">
        <f>IF(C358&gt;=Parameters!$B$10,D358-EXP(Parameters!$B$2+Parameters!$B$4*LN($C358)), "")</f>
        <v>0.87966401364440827</v>
      </c>
    </row>
    <row r="359" spans="1:19" x14ac:dyDescent="0.35">
      <c r="A359" t="s">
        <v>2500</v>
      </c>
      <c r="B359">
        <v>9</v>
      </c>
      <c r="C359" s="64">
        <v>92</v>
      </c>
      <c r="D359" s="64">
        <v>19</v>
      </c>
      <c r="E359" s="64">
        <v>79</v>
      </c>
      <c r="F359" s="2" t="str">
        <f t="shared" si="41"/>
        <v>2</v>
      </c>
      <c r="G359" s="2" t="str">
        <f t="shared" si="42"/>
        <v>9</v>
      </c>
      <c r="H359" s="2" t="str">
        <f t="shared" si="43"/>
        <v>9</v>
      </c>
      <c r="I359" s="2" t="str">
        <f t="shared" si="44"/>
        <v>92 19</v>
      </c>
      <c r="J359" s="4">
        <f>1/(1+EXP(-Parameters!$B$8-Parameters!$B$9*C359))</f>
        <v>0.4542030934768464</v>
      </c>
      <c r="K359" s="18">
        <f>EXP(Parameters!$B$3+Parameters!$B$5*LN($C359))</f>
        <v>17.295505583978258</v>
      </c>
      <c r="L359" s="18">
        <f>EXP(Parameters!$B$2+Parameters!$B$4*LN($C359))</f>
        <v>21.639581788526439</v>
      </c>
      <c r="M359" s="18">
        <f t="shared" si="45"/>
        <v>18.923423912231744</v>
      </c>
      <c r="N359" s="2" t="str">
        <f t="shared" si="46"/>
        <v>mature</v>
      </c>
      <c r="O359" s="19">
        <f>_xlfn.NORM.DIST(LN($D359), LN(K359), EXP(Parameters!$B$6), 0)</f>
        <v>1.3408479161975233</v>
      </c>
      <c r="P359" s="19">
        <f>_xlfn.NORM.DIST(LN($D359), LN(L359), EXP(Parameters!$B$7), 0)</f>
        <v>0.29238982984287737</v>
      </c>
      <c r="Q359" s="4">
        <f t="shared" si="47"/>
        <v>0.86463500999442855</v>
      </c>
      <c r="R359" s="4">
        <f t="shared" si="48"/>
        <v>-0.14544781486146366</v>
      </c>
      <c r="S359" s="2" t="str">
        <f>IF(C359&gt;=Parameters!$B$10,D359-EXP(Parameters!$B$2+Parameters!$B$4*LN($C359)), "")</f>
        <v/>
      </c>
    </row>
    <row r="360" spans="1:19" x14ac:dyDescent="0.35">
      <c r="A360" t="s">
        <v>2500</v>
      </c>
      <c r="B360">
        <v>9</v>
      </c>
      <c r="C360" s="64">
        <v>103</v>
      </c>
      <c r="D360" s="64">
        <v>26</v>
      </c>
      <c r="E360" s="64">
        <v>87</v>
      </c>
      <c r="F360" s="2" t="str">
        <f t="shared" si="41"/>
        <v>3</v>
      </c>
      <c r="G360" s="2" t="str">
        <f t="shared" si="42"/>
        <v>6</v>
      </c>
      <c r="H360" s="2" t="str">
        <f t="shared" si="43"/>
        <v>7</v>
      </c>
      <c r="I360" s="2" t="str">
        <f t="shared" si="44"/>
        <v>103 26</v>
      </c>
      <c r="J360" s="4">
        <f>1/(1+EXP(-Parameters!$B$8-Parameters!$B$9*C360))</f>
        <v>0.72929139759356365</v>
      </c>
      <c r="K360" s="18">
        <f>EXP(Parameters!$B$3+Parameters!$B$5*LN($C360))</f>
        <v>20.077303074934573</v>
      </c>
      <c r="L360" s="18">
        <f>EXP(Parameters!$B$2+Parameters!$B$4*LN($C360))</f>
        <v>25.276776596017228</v>
      </c>
      <c r="M360" s="18">
        <f t="shared" si="45"/>
        <v>21.876255591489173</v>
      </c>
      <c r="N360" s="2" t="str">
        <f t="shared" si="46"/>
        <v>mature</v>
      </c>
      <c r="O360" s="19">
        <f>_xlfn.NORM.DIST(LN($D360), LN(K360), EXP(Parameters!$B$6), 0)</f>
        <v>1.0582355487184245E-5</v>
      </c>
      <c r="P360" s="19">
        <f>_xlfn.NORM.DIST(LN($D360), LN(L360), EXP(Parameters!$B$7), 0)</f>
        <v>6.7409810063062938</v>
      </c>
      <c r="Q360" s="4">
        <f t="shared" si="47"/>
        <v>4.916142323975448</v>
      </c>
      <c r="R360" s="4">
        <f t="shared" si="48"/>
        <v>1.592524142459538</v>
      </c>
      <c r="S360" s="2" t="str">
        <f>IF(C360&gt;=Parameters!$B$10,D360-EXP(Parameters!$B$2+Parameters!$B$4*LN($C360)), "")</f>
        <v/>
      </c>
    </row>
    <row r="361" spans="1:19" x14ac:dyDescent="0.35">
      <c r="A361" t="s">
        <v>2500</v>
      </c>
      <c r="B361">
        <v>9</v>
      </c>
      <c r="C361" s="64">
        <v>112</v>
      </c>
      <c r="D361" s="64">
        <v>27</v>
      </c>
      <c r="E361" s="64">
        <v>83</v>
      </c>
      <c r="F361" s="2" t="str">
        <f t="shared" si="41"/>
        <v>2</v>
      </c>
      <c r="G361" s="2" t="str">
        <f t="shared" si="42"/>
        <v>7</v>
      </c>
      <c r="H361" s="2" t="str">
        <f t="shared" si="43"/>
        <v>3</v>
      </c>
      <c r="I361" s="2" t="str">
        <f t="shared" si="44"/>
        <v>112 27</v>
      </c>
      <c r="J361" s="4">
        <f>1/(1+EXP(-Parameters!$B$8-Parameters!$B$9*C361))</f>
        <v>0.87568366424949196</v>
      </c>
      <c r="K361" s="18">
        <f>EXP(Parameters!$B$3+Parameters!$B$5*LN($C361))</f>
        <v>22.425802171071368</v>
      </c>
      <c r="L361" s="18">
        <f>EXP(Parameters!$B$2+Parameters!$B$4*LN($C361))</f>
        <v>28.363999471035015</v>
      </c>
      <c r="M361" s="18">
        <f t="shared" si="45"/>
        <v>24.360229057188494</v>
      </c>
      <c r="N361" s="2" t="str">
        <f t="shared" si="46"/>
        <v>mature</v>
      </c>
      <c r="O361" s="19">
        <f>_xlfn.NORM.DIST(LN($D361), LN(K361), EXP(Parameters!$B$6), 0)</f>
        <v>7.4615837280719204E-3</v>
      </c>
      <c r="P361" s="19">
        <f>_xlfn.NORM.DIST(LN($D361), LN(L361), EXP(Parameters!$B$7), 0)</f>
        <v>4.905916451406644</v>
      </c>
      <c r="Q361" s="4">
        <f t="shared" si="47"/>
        <v>4.2969584914176036</v>
      </c>
      <c r="R361" s="4">
        <f t="shared" si="48"/>
        <v>1.4579074448480402</v>
      </c>
      <c r="S361" s="2">
        <f>IF(C361&gt;=Parameters!$B$10,D361-EXP(Parameters!$B$2+Parameters!$B$4*LN($C361)), "")</f>
        <v>-1.3639994710350152</v>
      </c>
    </row>
    <row r="362" spans="1:19" x14ac:dyDescent="0.35">
      <c r="A362" t="s">
        <v>2500</v>
      </c>
      <c r="B362">
        <v>10</v>
      </c>
      <c r="C362" s="64">
        <v>113</v>
      </c>
      <c r="D362" s="64">
        <v>27</v>
      </c>
      <c r="E362" s="64">
        <v>87</v>
      </c>
      <c r="F362" s="2" t="str">
        <f t="shared" si="41"/>
        <v>3</v>
      </c>
      <c r="G362" s="2" t="str">
        <f t="shared" si="42"/>
        <v>7</v>
      </c>
      <c r="H362" s="2" t="str">
        <f t="shared" si="43"/>
        <v>7</v>
      </c>
      <c r="I362" s="2" t="str">
        <f t="shared" si="44"/>
        <v>113 27</v>
      </c>
      <c r="J362" s="4">
        <f>1/(1+EXP(-Parameters!$B$8-Parameters!$B$9*C362))</f>
        <v>0.88685079408693668</v>
      </c>
      <c r="K362" s="18">
        <f>EXP(Parameters!$B$3+Parameters!$B$5*LN($C362))</f>
        <v>22.690593733954969</v>
      </c>
      <c r="L362" s="18">
        <f>EXP(Parameters!$B$2+Parameters!$B$4*LN($C362))</f>
        <v>28.712955701636687</v>
      </c>
      <c r="M362" s="18">
        <f t="shared" si="45"/>
        <v>24.639827522024078</v>
      </c>
      <c r="N362" s="2" t="str">
        <f t="shared" si="46"/>
        <v>mature</v>
      </c>
      <c r="O362" s="19">
        <f>_xlfn.NORM.DIST(LN($D362), LN(K362), EXP(Parameters!$B$6), 0)</f>
        <v>1.7545447687189686E-2</v>
      </c>
      <c r="P362" s="19">
        <f>_xlfn.NORM.DIST(LN($D362), LN(L362), EXP(Parameters!$B$7), 0)</f>
        <v>3.7690705954349855</v>
      </c>
      <c r="Q362" s="4">
        <f t="shared" si="47"/>
        <v>3.344588504004435</v>
      </c>
      <c r="R362" s="4">
        <f t="shared" si="48"/>
        <v>1.2073436677779805</v>
      </c>
      <c r="S362" s="2">
        <f>IF(C362&gt;=Parameters!$B$10,D362-EXP(Parameters!$B$2+Parameters!$B$4*LN($C362)), "")</f>
        <v>-1.7129557016366874</v>
      </c>
    </row>
    <row r="363" spans="1:19" x14ac:dyDescent="0.35">
      <c r="A363" t="s">
        <v>2500</v>
      </c>
      <c r="B363">
        <v>10</v>
      </c>
      <c r="C363" s="64">
        <v>114</v>
      </c>
      <c r="D363" s="64">
        <v>27</v>
      </c>
      <c r="E363" s="64">
        <v>84</v>
      </c>
      <c r="F363" s="2" t="str">
        <f t="shared" si="41"/>
        <v>4</v>
      </c>
      <c r="G363" s="2" t="str">
        <f t="shared" si="42"/>
        <v>7</v>
      </c>
      <c r="H363" s="2" t="str">
        <f t="shared" si="43"/>
        <v>4</v>
      </c>
      <c r="I363" s="2" t="str">
        <f t="shared" si="44"/>
        <v>114 27</v>
      </c>
      <c r="J363" s="4">
        <f>1/(1+EXP(-Parameters!$B$8-Parameters!$B$9*C363))</f>
        <v>0.89713263718970226</v>
      </c>
      <c r="K363" s="18">
        <f>EXP(Parameters!$B$3+Parameters!$B$5*LN($C363))</f>
        <v>22.956137509225673</v>
      </c>
      <c r="L363" s="18">
        <f>EXP(Parameters!$B$2+Parameters!$B$4*LN($C363))</f>
        <v>29.063073797902575</v>
      </c>
      <c r="M363" s="18">
        <f t="shared" si="45"/>
        <v>24.9201292748726</v>
      </c>
      <c r="N363" s="2" t="str">
        <f t="shared" si="46"/>
        <v>mature</v>
      </c>
      <c r="O363" s="19">
        <f>_xlfn.NORM.DIST(LN($D363), LN(K363), EXP(Parameters!$B$6), 0)</f>
        <v>3.8752268244068452E-2</v>
      </c>
      <c r="P363" s="19">
        <f>_xlfn.NORM.DIST(LN($D363), LN(L363), EXP(Parameters!$B$7), 0)</f>
        <v>2.7404384994248354</v>
      </c>
      <c r="Q363" s="4">
        <f t="shared" si="47"/>
        <v>2.4625231616823777</v>
      </c>
      <c r="R363" s="4">
        <f t="shared" si="48"/>
        <v>0.90118649977921428</v>
      </c>
      <c r="S363" s="2">
        <f>IF(C363&gt;=Parameters!$B$10,D363-EXP(Parameters!$B$2+Parameters!$B$4*LN($C363)), "")</f>
        <v>-2.0630737979025753</v>
      </c>
    </row>
    <row r="364" spans="1:19" x14ac:dyDescent="0.35">
      <c r="A364" t="s">
        <v>2500</v>
      </c>
      <c r="B364">
        <v>10</v>
      </c>
      <c r="C364" s="64">
        <v>122</v>
      </c>
      <c r="D364" s="64">
        <v>30</v>
      </c>
      <c r="E364" s="64">
        <v>91</v>
      </c>
      <c r="F364" s="2" t="str">
        <f t="shared" si="41"/>
        <v>2</v>
      </c>
      <c r="G364" s="2" t="str">
        <f t="shared" si="42"/>
        <v>0</v>
      </c>
      <c r="H364" s="2" t="str">
        <f t="shared" si="43"/>
        <v>1</v>
      </c>
      <c r="I364" s="2" t="str">
        <f t="shared" si="44"/>
        <v>122 30</v>
      </c>
      <c r="J364" s="4">
        <f>1/(1+EXP(-Parameters!$B$8-Parameters!$B$9*C364))</f>
        <v>0.9534746050586127</v>
      </c>
      <c r="K364" s="18">
        <f>EXP(Parameters!$B$3+Parameters!$B$5*LN($C364))</f>
        <v>25.107042010930307</v>
      </c>
      <c r="L364" s="18">
        <f>EXP(Parameters!$B$2+Parameters!$B$4*LN($C364))</f>
        <v>31.905099250831121</v>
      </c>
      <c r="M364" s="18">
        <f t="shared" si="45"/>
        <v>27.187344341584438</v>
      </c>
      <c r="N364" s="2" t="str">
        <f t="shared" si="46"/>
        <v>mature</v>
      </c>
      <c r="O364" s="19">
        <f>_xlfn.NORM.DIST(LN($D364), LN(K364), EXP(Parameters!$B$6), 0)</f>
        <v>1.3039396283955977E-2</v>
      </c>
      <c r="P364" s="19">
        <f>_xlfn.NORM.DIST(LN($D364), LN(L364), EXP(Parameters!$B$7), 0)</f>
        <v>3.7639385776840859</v>
      </c>
      <c r="Q364" s="4">
        <f t="shared" si="47"/>
        <v>3.5894265118841187</v>
      </c>
      <c r="R364" s="4">
        <f t="shared" si="48"/>
        <v>1.2779924437461556</v>
      </c>
      <c r="S364" s="2">
        <f>IF(C364&gt;=Parameters!$B$10,D364-EXP(Parameters!$B$2+Parameters!$B$4*LN($C364)), "")</f>
        <v>-1.9050992508311211</v>
      </c>
    </row>
    <row r="365" spans="1:19" x14ac:dyDescent="0.35">
      <c r="A365" t="s">
        <v>2500</v>
      </c>
      <c r="B365">
        <v>10</v>
      </c>
      <c r="C365" s="64">
        <v>109</v>
      </c>
      <c r="D365" s="64">
        <v>26</v>
      </c>
      <c r="E365" s="64">
        <v>81</v>
      </c>
      <c r="F365" s="2" t="str">
        <f t="shared" si="41"/>
        <v>9</v>
      </c>
      <c r="G365" s="2" t="str">
        <f t="shared" si="42"/>
        <v>6</v>
      </c>
      <c r="H365" s="2" t="str">
        <f t="shared" si="43"/>
        <v>1</v>
      </c>
      <c r="I365" s="2" t="str">
        <f t="shared" si="44"/>
        <v>109 26</v>
      </c>
      <c r="J365" s="4">
        <f>1/(1+EXP(-Parameters!$B$8-Parameters!$B$9*C365))</f>
        <v>0.83641522323347828</v>
      </c>
      <c r="K365" s="18">
        <f>EXP(Parameters!$B$3+Parameters!$B$5*LN($C365))</f>
        <v>21.635986671827396</v>
      </c>
      <c r="L365" s="18">
        <f>EXP(Parameters!$B$2+Parameters!$B$4*LN($C365))</f>
        <v>27.324167114074939</v>
      </c>
      <c r="M365" s="18">
        <f t="shared" si="45"/>
        <v>23.525698651551952</v>
      </c>
      <c r="N365" s="2" t="str">
        <f t="shared" si="46"/>
        <v>mature</v>
      </c>
      <c r="O365" s="19">
        <f>_xlfn.NORM.DIST(LN($D365), LN(K365), EXP(Parameters!$B$6), 0)</f>
        <v>8.5927585213050571E-3</v>
      </c>
      <c r="P365" s="19">
        <f>_xlfn.NORM.DIST(LN($D365), LN(L365), EXP(Parameters!$B$7), 0)</f>
        <v>4.8691035989389455</v>
      </c>
      <c r="Q365" s="4">
        <f t="shared" si="47"/>
        <v>4.0739980181379671</v>
      </c>
      <c r="R365" s="4">
        <f t="shared" si="48"/>
        <v>1.4046248313386065</v>
      </c>
      <c r="S365" s="2" t="str">
        <f>IF(C365&gt;=Parameters!$B$10,D365-EXP(Parameters!$B$2+Parameters!$B$4*LN($C365)), "")</f>
        <v/>
      </c>
    </row>
    <row r="366" spans="1:19" x14ac:dyDescent="0.35">
      <c r="A366" t="s">
        <v>2500</v>
      </c>
      <c r="B366">
        <v>10</v>
      </c>
      <c r="C366" s="64">
        <v>106</v>
      </c>
      <c r="D366" s="64">
        <v>27</v>
      </c>
      <c r="E366" s="64">
        <v>80</v>
      </c>
      <c r="F366" s="2" t="str">
        <f t="shared" si="41"/>
        <v>6</v>
      </c>
      <c r="G366" s="2" t="str">
        <f t="shared" si="42"/>
        <v>7</v>
      </c>
      <c r="H366" s="2" t="str">
        <f t="shared" si="43"/>
        <v>0</v>
      </c>
      <c r="I366" s="2" t="str">
        <f t="shared" si="44"/>
        <v>106 27</v>
      </c>
      <c r="J366" s="4">
        <f>1/(1+EXP(-Parameters!$B$8-Parameters!$B$9*C366))</f>
        <v>0.78774935536896651</v>
      </c>
      <c r="K366" s="18">
        <f>EXP(Parameters!$B$3+Parameters!$B$5*LN($C366))</f>
        <v>20.85310935609834</v>
      </c>
      <c r="L366" s="18">
        <f>EXP(Parameters!$B$2+Parameters!$B$4*LN($C366))</f>
        <v>26.295030138779993</v>
      </c>
      <c r="M366" s="18">
        <f t="shared" si="45"/>
        <v>22.697663777490892</v>
      </c>
      <c r="N366" s="2" t="str">
        <f t="shared" si="46"/>
        <v>mature</v>
      </c>
      <c r="O366" s="19">
        <f>_xlfn.NORM.DIST(LN($D366), LN(K366), EXP(Parameters!$B$6), 0)</f>
        <v>1.0775545409776915E-5</v>
      </c>
      <c r="P366" s="19">
        <f>_xlfn.NORM.DIST(LN($D366), LN(L366), EXP(Parameters!$B$7), 0)</f>
        <v>6.8679016109655242</v>
      </c>
      <c r="Q366" s="4">
        <f t="shared" si="47"/>
        <v>5.410187353892038</v>
      </c>
      <c r="R366" s="4">
        <f t="shared" si="48"/>
        <v>1.6882837232923982</v>
      </c>
      <c r="S366" s="2" t="str">
        <f>IF(C366&gt;=Parameters!$B$10,D366-EXP(Parameters!$B$2+Parameters!$B$4*LN($C366)), "")</f>
        <v/>
      </c>
    </row>
    <row r="367" spans="1:19" x14ac:dyDescent="0.35">
      <c r="A367" t="s">
        <v>2500</v>
      </c>
      <c r="B367">
        <v>10</v>
      </c>
      <c r="C367" s="64">
        <v>86</v>
      </c>
      <c r="D367" s="64">
        <v>19</v>
      </c>
      <c r="E367" s="64">
        <v>78</v>
      </c>
      <c r="F367" s="2" t="str">
        <f t="shared" si="41"/>
        <v>6</v>
      </c>
      <c r="G367" s="2" t="str">
        <f t="shared" si="42"/>
        <v>9</v>
      </c>
      <c r="H367" s="2" t="str">
        <f t="shared" si="43"/>
        <v>8</v>
      </c>
      <c r="I367" s="2" t="str">
        <f t="shared" si="44"/>
        <v>86 19</v>
      </c>
      <c r="J367" s="4">
        <f>1/(1+EXP(-Parameters!$B$8-Parameters!$B$9*C367))</f>
        <v>0.30481649645840181</v>
      </c>
      <c r="K367" s="18">
        <f>EXP(Parameters!$B$3+Parameters!$B$5*LN($C367))</f>
        <v>15.821775477637425</v>
      </c>
      <c r="L367" s="18">
        <f>EXP(Parameters!$B$2+Parameters!$B$4*LN($C367))</f>
        <v>19.722325099830872</v>
      </c>
      <c r="M367" s="18">
        <f t="shared" si="45"/>
        <v>17.353849838128991</v>
      </c>
      <c r="N367" s="2" t="str">
        <f t="shared" si="46"/>
        <v>mature</v>
      </c>
      <c r="O367" s="19">
        <f>_xlfn.NORM.DIST(LN($D367), LN(K367), EXP(Parameters!$B$6), 0)</f>
        <v>9.0426962028187455E-3</v>
      </c>
      <c r="P367" s="19">
        <f>_xlfn.NORM.DIST(LN($D367), LN(L367), EXP(Parameters!$B$7), 0)</f>
        <v>6.0024185897390625</v>
      </c>
      <c r="Q367" s="4">
        <f t="shared" si="47"/>
        <v>1.83592253802878</v>
      </c>
      <c r="R367" s="4">
        <f t="shared" si="48"/>
        <v>0.6075471006921167</v>
      </c>
      <c r="S367" s="2" t="str">
        <f>IF(C367&gt;=Parameters!$B$10,D367-EXP(Parameters!$B$2+Parameters!$B$4*LN($C367)), "")</f>
        <v/>
      </c>
    </row>
    <row r="368" spans="1:19" x14ac:dyDescent="0.35">
      <c r="A368" t="s">
        <v>2500</v>
      </c>
      <c r="B368">
        <v>10</v>
      </c>
      <c r="C368" s="64">
        <v>106</v>
      </c>
      <c r="D368" s="64">
        <v>25</v>
      </c>
      <c r="E368" s="64">
        <v>82</v>
      </c>
      <c r="F368" s="2" t="str">
        <f t="shared" si="41"/>
        <v>6</v>
      </c>
      <c r="G368" s="2" t="str">
        <f t="shared" si="42"/>
        <v>5</v>
      </c>
      <c r="H368" s="2" t="str">
        <f t="shared" si="43"/>
        <v>2</v>
      </c>
      <c r="I368" s="2" t="str">
        <f t="shared" si="44"/>
        <v>106 25</v>
      </c>
      <c r="J368" s="4">
        <f>1/(1+EXP(-Parameters!$B$8-Parameters!$B$9*C368))</f>
        <v>0.78774935536896651</v>
      </c>
      <c r="K368" s="18">
        <f>EXP(Parameters!$B$3+Parameters!$B$5*LN($C368))</f>
        <v>20.85310935609834</v>
      </c>
      <c r="L368" s="18">
        <f>EXP(Parameters!$B$2+Parameters!$B$4*LN($C368))</f>
        <v>26.295030138779993</v>
      </c>
      <c r="M368" s="18">
        <f t="shared" si="45"/>
        <v>22.697663777490892</v>
      </c>
      <c r="N368" s="2" t="str">
        <f t="shared" si="46"/>
        <v>mature</v>
      </c>
      <c r="O368" s="19">
        <f>_xlfn.NORM.DIST(LN($D368), LN(K368), EXP(Parameters!$B$6), 0)</f>
        <v>1.0236208170300876E-2</v>
      </c>
      <c r="P368" s="19">
        <f>_xlfn.NORM.DIST(LN($D368), LN(L368), EXP(Parameters!$B$7), 0)</f>
        <v>4.7910423045097019</v>
      </c>
      <c r="Q368" s="4">
        <f t="shared" si="47"/>
        <v>3.7763131287056892</v>
      </c>
      <c r="R368" s="4">
        <f t="shared" si="48"/>
        <v>1.3287481708794264</v>
      </c>
      <c r="S368" s="2" t="str">
        <f>IF(C368&gt;=Parameters!$B$10,D368-EXP(Parameters!$B$2+Parameters!$B$4*LN($C368)), "")</f>
        <v/>
      </c>
    </row>
    <row r="369" spans="1:19" x14ac:dyDescent="0.35">
      <c r="A369" t="s">
        <v>2500</v>
      </c>
      <c r="B369">
        <v>10</v>
      </c>
      <c r="C369" s="64">
        <v>104</v>
      </c>
      <c r="D369" s="64">
        <v>26</v>
      </c>
      <c r="E369" s="64">
        <v>87</v>
      </c>
      <c r="F369" s="2" t="str">
        <f t="shared" si="41"/>
        <v>4</v>
      </c>
      <c r="G369" s="2" t="str">
        <f t="shared" si="42"/>
        <v>6</v>
      </c>
      <c r="H369" s="2" t="str">
        <f t="shared" si="43"/>
        <v>7</v>
      </c>
      <c r="I369" s="2" t="str">
        <f t="shared" si="44"/>
        <v>104 26</v>
      </c>
      <c r="J369" s="4">
        <f>1/(1+EXP(-Parameters!$B$8-Parameters!$B$9*C369))</f>
        <v>0.74985222302072962</v>
      </c>
      <c r="K369" s="18">
        <f>EXP(Parameters!$B$3+Parameters!$B$5*LN($C369))</f>
        <v>20.335111036615832</v>
      </c>
      <c r="L369" s="18">
        <f>EXP(Parameters!$B$2+Parameters!$B$4*LN($C369))</f>
        <v>25.614973208246262</v>
      </c>
      <c r="M369" s="18">
        <f t="shared" si="45"/>
        <v>22.14931366219318</v>
      </c>
      <c r="N369" s="2" t="str">
        <f t="shared" si="46"/>
        <v>mature</v>
      </c>
      <c r="O369" s="19">
        <f>_xlfn.NORM.DIST(LN($D369), LN(K369), EXP(Parameters!$B$6), 0)</f>
        <v>3.8968113873084021E-5</v>
      </c>
      <c r="P369" s="19">
        <f>_xlfn.NORM.DIST(LN($D369), LN(L369), EXP(Parameters!$B$7), 0)</f>
        <v>7.5364195623298436</v>
      </c>
      <c r="Q369" s="4">
        <f t="shared" si="47"/>
        <v>5.6512107102170059</v>
      </c>
      <c r="R369" s="4">
        <f t="shared" si="48"/>
        <v>1.73186980719676</v>
      </c>
      <c r="S369" s="2" t="str">
        <f>IF(C369&gt;=Parameters!$B$10,D369-EXP(Parameters!$B$2+Parameters!$B$4*LN($C369)), "")</f>
        <v/>
      </c>
    </row>
    <row r="370" spans="1:19" x14ac:dyDescent="0.35">
      <c r="A370" t="s">
        <v>2500</v>
      </c>
      <c r="B370">
        <v>10</v>
      </c>
      <c r="C370" s="64">
        <v>108</v>
      </c>
      <c r="D370" s="64">
        <v>27</v>
      </c>
      <c r="E370" s="64">
        <v>81</v>
      </c>
      <c r="F370" s="2" t="str">
        <f t="shared" si="41"/>
        <v>8</v>
      </c>
      <c r="G370" s="2" t="str">
        <f t="shared" si="42"/>
        <v>7</v>
      </c>
      <c r="H370" s="2" t="str">
        <f t="shared" si="43"/>
        <v>1</v>
      </c>
      <c r="I370" s="2" t="str">
        <f t="shared" si="44"/>
        <v>108 27</v>
      </c>
      <c r="J370" s="4">
        <f>1/(1+EXP(-Parameters!$B$8-Parameters!$B$9*C370))</f>
        <v>0.82127356166282006</v>
      </c>
      <c r="K370" s="18">
        <f>EXP(Parameters!$B$3+Parameters!$B$5*LN($C370))</f>
        <v>21.374250224584241</v>
      </c>
      <c r="L370" s="18">
        <f>EXP(Parameters!$B$2+Parameters!$B$4*LN($C370))</f>
        <v>26.979923968453623</v>
      </c>
      <c r="M370" s="18">
        <f t="shared" si="45"/>
        <v>23.248958953216722</v>
      </c>
      <c r="N370" s="2" t="str">
        <f t="shared" si="46"/>
        <v>mature</v>
      </c>
      <c r="O370" s="19">
        <f>_xlfn.NORM.DIST(LN($D370), LN(K370), EXP(Parameters!$B$6), 0)</f>
        <v>1.2619120396861505E-4</v>
      </c>
      <c r="P370" s="19">
        <f>_xlfn.NORM.DIST(LN($D370), LN(L370), EXP(Parameters!$B$7), 0)</f>
        <v>7.8691606706416746</v>
      </c>
      <c r="Q370" s="4">
        <f t="shared" si="47"/>
        <v>6.4627561649793082</v>
      </c>
      <c r="R370" s="4">
        <f t="shared" si="48"/>
        <v>1.8660558777304734</v>
      </c>
      <c r="S370" s="2" t="str">
        <f>IF(C370&gt;=Parameters!$B$10,D370-EXP(Parameters!$B$2+Parameters!$B$4*LN($C370)), "")</f>
        <v/>
      </c>
    </row>
    <row r="371" spans="1:19" x14ac:dyDescent="0.35">
      <c r="A371" t="s">
        <v>2500</v>
      </c>
      <c r="B371">
        <v>10</v>
      </c>
      <c r="C371" s="64">
        <v>110</v>
      </c>
      <c r="D371" s="64">
        <v>29</v>
      </c>
      <c r="E371" s="64">
        <v>85</v>
      </c>
      <c r="F371" s="2" t="str">
        <f t="shared" si="41"/>
        <v>0</v>
      </c>
      <c r="G371" s="2" t="str">
        <f t="shared" si="42"/>
        <v>9</v>
      </c>
      <c r="H371" s="2" t="str">
        <f t="shared" si="43"/>
        <v>5</v>
      </c>
      <c r="I371" s="2" t="str">
        <f t="shared" si="44"/>
        <v>110 29</v>
      </c>
      <c r="J371" s="4">
        <f>1/(1+EXP(-Parameters!$B$8-Parameters!$B$9*C371))</f>
        <v>0.85050758826483663</v>
      </c>
      <c r="K371" s="18">
        <f>EXP(Parameters!$B$3+Parameters!$B$5*LN($C371))</f>
        <v>21.898493978978827</v>
      </c>
      <c r="L371" s="18">
        <f>EXP(Parameters!$B$2+Parameters!$B$4*LN($C371))</f>
        <v>27.669598567790544</v>
      </c>
      <c r="M371" s="18">
        <f t="shared" si="45"/>
        <v>23.803160025837798</v>
      </c>
      <c r="N371" s="2" t="str">
        <f t="shared" si="46"/>
        <v>mature</v>
      </c>
      <c r="O371" s="19">
        <f>_xlfn.NORM.DIST(LN($D371), LN(K371), EXP(Parameters!$B$6), 0)</f>
        <v>9.1789307720574061E-7</v>
      </c>
      <c r="P371" s="19">
        <f>_xlfn.NORM.DIST(LN($D371), LN(L371), EXP(Parameters!$B$7), 0)</f>
        <v>5.1239875273082909</v>
      </c>
      <c r="Q371" s="4">
        <f t="shared" si="47"/>
        <v>4.357990411368128</v>
      </c>
      <c r="R371" s="4">
        <f t="shared" si="48"/>
        <v>1.472011036283231</v>
      </c>
      <c r="S371" s="2">
        <f>IF(C371&gt;=Parameters!$B$10,D371-EXP(Parameters!$B$2+Parameters!$B$4*LN($C371)), "")</f>
        <v>1.3304014322094559</v>
      </c>
    </row>
    <row r="372" spans="1:19" x14ac:dyDescent="0.35">
      <c r="A372" t="s">
        <v>2500</v>
      </c>
      <c r="B372">
        <v>10</v>
      </c>
      <c r="C372" s="64">
        <v>115</v>
      </c>
      <c r="D372" s="64">
        <v>30</v>
      </c>
      <c r="E372" s="64">
        <v>93</v>
      </c>
      <c r="F372" s="2" t="str">
        <f t="shared" si="41"/>
        <v>5</v>
      </c>
      <c r="G372" s="2" t="str">
        <f t="shared" si="42"/>
        <v>0</v>
      </c>
      <c r="H372" s="2" t="str">
        <f t="shared" si="43"/>
        <v>3</v>
      </c>
      <c r="I372" s="2" t="str">
        <f t="shared" si="44"/>
        <v>115 30</v>
      </c>
      <c r="J372" s="4">
        <f>1/(1+EXP(-Parameters!$B$8-Parameters!$B$9*C372))</f>
        <v>0.90657859216536885</v>
      </c>
      <c r="K372" s="18">
        <f>EXP(Parameters!$B$3+Parameters!$B$5*LN($C372))</f>
        <v>23.222429007197608</v>
      </c>
      <c r="L372" s="18">
        <f>EXP(Parameters!$B$2+Parameters!$B$4*LN($C372))</f>
        <v>29.41434738550959</v>
      </c>
      <c r="M372" s="18">
        <f t="shared" si="45"/>
        <v>25.201129892198306</v>
      </c>
      <c r="N372" s="2" t="str">
        <f t="shared" si="46"/>
        <v>mature</v>
      </c>
      <c r="O372" s="19">
        <f>_xlfn.NORM.DIST(LN($D372), LN(K372), EXP(Parameters!$B$6), 0)</f>
        <v>1.3630468118831704E-5</v>
      </c>
      <c r="P372" s="19">
        <f>_xlfn.NORM.DIST(LN($D372), LN(L372), EXP(Parameters!$B$7), 0)</f>
        <v>7.2967606606326898</v>
      </c>
      <c r="Q372" s="4">
        <f t="shared" si="47"/>
        <v>6.6150882804615518</v>
      </c>
      <c r="R372" s="4">
        <f t="shared" si="48"/>
        <v>1.8893531429747019</v>
      </c>
      <c r="S372" s="2">
        <f>IF(C372&gt;=Parameters!$B$10,D372-EXP(Parameters!$B$2+Parameters!$B$4*LN($C372)), "")</f>
        <v>0.58565261449041017</v>
      </c>
    </row>
    <row r="373" spans="1:19" x14ac:dyDescent="0.35">
      <c r="A373" t="s">
        <v>2500</v>
      </c>
      <c r="B373">
        <v>10</v>
      </c>
      <c r="C373" s="64">
        <v>102</v>
      </c>
      <c r="D373" s="64">
        <v>24</v>
      </c>
      <c r="E373" s="64">
        <v>81</v>
      </c>
      <c r="F373" s="2" t="str">
        <f t="shared" si="41"/>
        <v>2</v>
      </c>
      <c r="G373" s="2" t="str">
        <f t="shared" si="42"/>
        <v>4</v>
      </c>
      <c r="H373" s="2" t="str">
        <f t="shared" si="43"/>
        <v>1</v>
      </c>
      <c r="I373" s="2" t="str">
        <f t="shared" si="44"/>
        <v>102 24</v>
      </c>
      <c r="J373" s="4">
        <f>1/(1+EXP(-Parameters!$B$8-Parameters!$B$9*C373))</f>
        <v>0.70769935811813878</v>
      </c>
      <c r="K373" s="18">
        <f>EXP(Parameters!$B$3+Parameters!$B$5*LN($C373))</f>
        <v>19.820296206539236</v>
      </c>
      <c r="L373" s="18">
        <f>EXP(Parameters!$B$2+Parameters!$B$4*LN($C373))</f>
        <v>24.939811053735465</v>
      </c>
      <c r="M373" s="18">
        <f t="shared" si="45"/>
        <v>21.603949060070374</v>
      </c>
      <c r="N373" s="2" t="str">
        <f t="shared" si="46"/>
        <v>mature</v>
      </c>
      <c r="O373" s="19">
        <f>_xlfn.NORM.DIST(LN($D373), LN(K373), EXP(Parameters!$B$6), 0)</f>
        <v>4.8195378123702254E-3</v>
      </c>
      <c r="P373" s="19">
        <f>_xlfn.NORM.DIST(LN($D373), LN(L373), EXP(Parameters!$B$7), 0)</f>
        <v>5.9059804204273281</v>
      </c>
      <c r="Q373" s="4">
        <f t="shared" si="47"/>
        <v>4.1810673065908457</v>
      </c>
      <c r="R373" s="4">
        <f t="shared" si="48"/>
        <v>1.4305665504488345</v>
      </c>
      <c r="S373" s="2" t="str">
        <f>IF(C373&gt;=Parameters!$B$10,D373-EXP(Parameters!$B$2+Parameters!$B$4*LN($C373)), "")</f>
        <v/>
      </c>
    </row>
    <row r="374" spans="1:19" x14ac:dyDescent="0.35">
      <c r="A374" t="s">
        <v>2500</v>
      </c>
      <c r="B374">
        <v>10</v>
      </c>
      <c r="C374" s="64">
        <v>102</v>
      </c>
      <c r="D374" s="64">
        <v>24</v>
      </c>
      <c r="E374" s="64">
        <v>87</v>
      </c>
      <c r="F374" s="2" t="str">
        <f t="shared" si="41"/>
        <v>2</v>
      </c>
      <c r="G374" s="2" t="str">
        <f t="shared" si="42"/>
        <v>4</v>
      </c>
      <c r="H374" s="2" t="str">
        <f t="shared" si="43"/>
        <v>7</v>
      </c>
      <c r="I374" s="2" t="str">
        <f t="shared" si="44"/>
        <v>102 24</v>
      </c>
      <c r="J374" s="4">
        <f>1/(1+EXP(-Parameters!$B$8-Parameters!$B$9*C374))</f>
        <v>0.70769935811813878</v>
      </c>
      <c r="K374" s="18">
        <f>EXP(Parameters!$B$3+Parameters!$B$5*LN($C374))</f>
        <v>19.820296206539236</v>
      </c>
      <c r="L374" s="18">
        <f>EXP(Parameters!$B$2+Parameters!$B$4*LN($C374))</f>
        <v>24.939811053735465</v>
      </c>
      <c r="M374" s="18">
        <f t="shared" si="45"/>
        <v>21.603949060070374</v>
      </c>
      <c r="N374" s="2" t="str">
        <f t="shared" si="46"/>
        <v>mature</v>
      </c>
      <c r="O374" s="19">
        <f>_xlfn.NORM.DIST(LN($D374), LN(K374), EXP(Parameters!$B$6), 0)</f>
        <v>4.8195378123702254E-3</v>
      </c>
      <c r="P374" s="19">
        <f>_xlfn.NORM.DIST(LN($D374), LN(L374), EXP(Parameters!$B$7), 0)</f>
        <v>5.9059804204273281</v>
      </c>
      <c r="Q374" s="4">
        <f t="shared" si="47"/>
        <v>4.1810673065908457</v>
      </c>
      <c r="R374" s="4">
        <f t="shared" si="48"/>
        <v>1.4305665504488345</v>
      </c>
      <c r="S374" s="2" t="str">
        <f>IF(C374&gt;=Parameters!$B$10,D374-EXP(Parameters!$B$2+Parameters!$B$4*LN($C374)), "")</f>
        <v/>
      </c>
    </row>
    <row r="375" spans="1:19" x14ac:dyDescent="0.35">
      <c r="A375" t="s">
        <v>2500</v>
      </c>
      <c r="B375">
        <v>10</v>
      </c>
      <c r="C375" s="64">
        <v>96</v>
      </c>
      <c r="D375" s="64">
        <v>23</v>
      </c>
      <c r="E375" s="64">
        <v>91</v>
      </c>
      <c r="F375" s="2" t="str">
        <f t="shared" si="41"/>
        <v>6</v>
      </c>
      <c r="G375" s="2" t="str">
        <f t="shared" si="42"/>
        <v>3</v>
      </c>
      <c r="H375" s="2" t="str">
        <f t="shared" si="43"/>
        <v>1</v>
      </c>
      <c r="I375" s="2" t="str">
        <f t="shared" si="44"/>
        <v>96 23</v>
      </c>
      <c r="J375" s="4">
        <f>1/(1+EXP(-Parameters!$B$8-Parameters!$B$9*C375))</f>
        <v>0.56056936183772121</v>
      </c>
      <c r="K375" s="18">
        <f>EXP(Parameters!$B$3+Parameters!$B$5*LN($C375))</f>
        <v>18.295382656444414</v>
      </c>
      <c r="L375" s="18">
        <f>EXP(Parameters!$B$2+Parameters!$B$4*LN($C375))</f>
        <v>22.944300154072717</v>
      </c>
      <c r="M375" s="18">
        <f t="shared" si="45"/>
        <v>19.986193672700193</v>
      </c>
      <c r="N375" s="2" t="str">
        <f t="shared" si="46"/>
        <v>mature</v>
      </c>
      <c r="O375" s="19">
        <f>_xlfn.NORM.DIST(LN($D375), LN(K375), EXP(Parameters!$B$6), 0)</f>
        <v>1.9794808252710246E-4</v>
      </c>
      <c r="P375" s="19">
        <f>_xlfn.NORM.DIST(LN($D375), LN(L375), EXP(Parameters!$B$7), 0)</f>
        <v>7.861010191683814</v>
      </c>
      <c r="Q375" s="4">
        <f t="shared" si="47"/>
        <v>4.4067284510042457</v>
      </c>
      <c r="R375" s="4">
        <f t="shared" si="48"/>
        <v>1.483132566308635</v>
      </c>
      <c r="S375" s="2" t="str">
        <f>IF(C375&gt;=Parameters!$B$10,D375-EXP(Parameters!$B$2+Parameters!$B$4*LN($C375)), "")</f>
        <v/>
      </c>
    </row>
    <row r="376" spans="1:19" x14ac:dyDescent="0.35">
      <c r="A376" t="s">
        <v>2500</v>
      </c>
      <c r="B376">
        <v>10</v>
      </c>
      <c r="C376" s="64">
        <v>116</v>
      </c>
      <c r="D376" s="64">
        <v>31</v>
      </c>
      <c r="E376" s="64">
        <v>96</v>
      </c>
      <c r="F376" s="2" t="str">
        <f t="shared" si="41"/>
        <v>6</v>
      </c>
      <c r="G376" s="2" t="str">
        <f t="shared" si="42"/>
        <v>1</v>
      </c>
      <c r="H376" s="2" t="str">
        <f t="shared" si="43"/>
        <v>6</v>
      </c>
      <c r="I376" s="2" t="str">
        <f t="shared" si="44"/>
        <v>116 31</v>
      </c>
      <c r="J376" s="4">
        <f>1/(1+EXP(-Parameters!$B$8-Parameters!$B$9*C376))</f>
        <v>0.91523910845155709</v>
      </c>
      <c r="K376" s="18">
        <f>EXP(Parameters!$B$3+Parameters!$B$5*LN($C376))</f>
        <v>23.489463803846061</v>
      </c>
      <c r="L376" s="18">
        <f>EXP(Parameters!$B$2+Parameters!$B$4*LN($C376))</f>
        <v>29.766770180323583</v>
      </c>
      <c r="M376" s="18">
        <f t="shared" si="45"/>
        <v>25.482825016561367</v>
      </c>
      <c r="N376" s="2" t="str">
        <f t="shared" si="46"/>
        <v>mature</v>
      </c>
      <c r="O376" s="19">
        <f>_xlfn.NORM.DIST(LN($D376), LN(K376), EXP(Parameters!$B$6), 0)</f>
        <v>1.3549552920353545E-6</v>
      </c>
      <c r="P376" s="19">
        <f>_xlfn.NORM.DIST(LN($D376), LN(L376), EXP(Parameters!$B$7), 0)</f>
        <v>5.7110685809346631</v>
      </c>
      <c r="Q376" s="4">
        <f t="shared" si="47"/>
        <v>5.2269934311675588</v>
      </c>
      <c r="R376" s="4">
        <f t="shared" si="48"/>
        <v>1.6538362430182214</v>
      </c>
      <c r="S376" s="2">
        <f>IF(C376&gt;=Parameters!$B$10,D376-EXP(Parameters!$B$2+Parameters!$B$4*LN($C376)), "")</f>
        <v>1.2332298196764171</v>
      </c>
    </row>
    <row r="377" spans="1:19" x14ac:dyDescent="0.35">
      <c r="A377" t="s">
        <v>2500</v>
      </c>
      <c r="B377">
        <v>10</v>
      </c>
      <c r="C377" s="64">
        <v>97</v>
      </c>
      <c r="D377" s="64">
        <v>22</v>
      </c>
      <c r="E377" s="64">
        <v>83</v>
      </c>
      <c r="F377" s="2" t="str">
        <f t="shared" si="41"/>
        <v>7</v>
      </c>
      <c r="G377" s="2" t="str">
        <f t="shared" si="42"/>
        <v>2</v>
      </c>
      <c r="H377" s="2" t="str">
        <f t="shared" si="43"/>
        <v>3</v>
      </c>
      <c r="I377" s="2" t="str">
        <f t="shared" si="44"/>
        <v>97 22</v>
      </c>
      <c r="J377" s="4">
        <f>1/(1+EXP(-Parameters!$B$8-Parameters!$B$9*C377))</f>
        <v>0.5866823242240583</v>
      </c>
      <c r="K377" s="18">
        <f>EXP(Parameters!$B$3+Parameters!$B$5*LN($C377))</f>
        <v>18.54746789404059</v>
      </c>
      <c r="L377" s="18">
        <f>EXP(Parameters!$B$2+Parameters!$B$4*LN($C377))</f>
        <v>23.273716967534682</v>
      </c>
      <c r="M377" s="18">
        <f t="shared" si="45"/>
        <v>20.253877097580474</v>
      </c>
      <c r="N377" s="2" t="str">
        <f t="shared" si="46"/>
        <v>mature</v>
      </c>
      <c r="O377" s="19">
        <f>_xlfn.NORM.DIST(LN($D377), LN(K377), EXP(Parameters!$B$6), 0)</f>
        <v>2.1903021394601634E-2</v>
      </c>
      <c r="P377" s="19">
        <f>_xlfn.NORM.DIST(LN($D377), LN(L377), EXP(Parameters!$B$7), 0)</f>
        <v>4.2490138220886866</v>
      </c>
      <c r="Q377" s="4">
        <f t="shared" si="47"/>
        <v>2.5018742106984275</v>
      </c>
      <c r="R377" s="4">
        <f t="shared" si="48"/>
        <v>0.91704013528063522</v>
      </c>
      <c r="S377" s="2" t="str">
        <f>IF(C377&gt;=Parameters!$B$10,D377-EXP(Parameters!$B$2+Parameters!$B$4*LN($C377)), "")</f>
        <v/>
      </c>
    </row>
    <row r="378" spans="1:19" x14ac:dyDescent="0.35">
      <c r="A378" t="s">
        <v>2500</v>
      </c>
      <c r="B378">
        <v>10</v>
      </c>
      <c r="C378" s="64">
        <v>96</v>
      </c>
      <c r="D378" s="64">
        <v>22</v>
      </c>
      <c r="E378" s="64">
        <v>87</v>
      </c>
      <c r="F378" s="2" t="str">
        <f t="shared" si="41"/>
        <v>6</v>
      </c>
      <c r="G378" s="2" t="str">
        <f t="shared" si="42"/>
        <v>2</v>
      </c>
      <c r="H378" s="2" t="str">
        <f t="shared" si="43"/>
        <v>7</v>
      </c>
      <c r="I378" s="2" t="str">
        <f t="shared" si="44"/>
        <v>96 22</v>
      </c>
      <c r="J378" s="4">
        <f>1/(1+EXP(-Parameters!$B$8-Parameters!$B$9*C378))</f>
        <v>0.56056936183772121</v>
      </c>
      <c r="K378" s="18">
        <f>EXP(Parameters!$B$3+Parameters!$B$5*LN($C378))</f>
        <v>18.295382656444414</v>
      </c>
      <c r="L378" s="18">
        <f>EXP(Parameters!$B$2+Parameters!$B$4*LN($C378))</f>
        <v>22.944300154072717</v>
      </c>
      <c r="M378" s="18">
        <f t="shared" si="45"/>
        <v>19.986193672700193</v>
      </c>
      <c r="N378" s="2" t="str">
        <f t="shared" si="46"/>
        <v>mature</v>
      </c>
      <c r="O378" s="19">
        <f>_xlfn.NORM.DIST(LN($D378), LN(K378), EXP(Parameters!$B$6), 0)</f>
        <v>8.1829405930658322E-3</v>
      </c>
      <c r="P378" s="19">
        <f>_xlfn.NORM.DIST(LN($D378), LN(L378), EXP(Parameters!$B$7), 0)</f>
        <v>5.5810413743941449</v>
      </c>
      <c r="Q378" s="4">
        <f t="shared" si="47"/>
        <v>3.1321566364408993</v>
      </c>
      <c r="R378" s="4">
        <f t="shared" si="48"/>
        <v>1.141721788513042</v>
      </c>
      <c r="S378" s="2" t="str">
        <f>IF(C378&gt;=Parameters!$B$10,D378-EXP(Parameters!$B$2+Parameters!$B$4*LN($C378)), "")</f>
        <v/>
      </c>
    </row>
    <row r="379" spans="1:19" x14ac:dyDescent="0.35">
      <c r="A379" t="s">
        <v>2500</v>
      </c>
      <c r="B379">
        <v>10</v>
      </c>
      <c r="C379" s="64">
        <v>101</v>
      </c>
      <c r="D379" s="64">
        <v>24</v>
      </c>
      <c r="E379" s="64">
        <v>89</v>
      </c>
      <c r="F379" s="2" t="str">
        <f t="shared" si="41"/>
        <v>1</v>
      </c>
      <c r="G379" s="2" t="str">
        <f t="shared" si="42"/>
        <v>4</v>
      </c>
      <c r="H379" s="2" t="str">
        <f t="shared" si="43"/>
        <v>9</v>
      </c>
      <c r="I379" s="2" t="str">
        <f t="shared" si="44"/>
        <v>101 24</v>
      </c>
      <c r="J379" s="4">
        <f>1/(1+EXP(-Parameters!$B$8-Parameters!$B$9*C379))</f>
        <v>0.68512867413061007</v>
      </c>
      <c r="K379" s="18">
        <f>EXP(Parameters!$B$3+Parameters!$B$5*LN($C379))</f>
        <v>19.564095759536546</v>
      </c>
      <c r="L379" s="18">
        <f>EXP(Parameters!$B$2+Parameters!$B$4*LN($C379))</f>
        <v>24.604084103744224</v>
      </c>
      <c r="M379" s="18">
        <f t="shared" si="45"/>
        <v>21.33239933720473</v>
      </c>
      <c r="N379" s="2" t="str">
        <f t="shared" si="46"/>
        <v>mature</v>
      </c>
      <c r="O379" s="19">
        <f>_xlfn.NORM.DIST(LN($D379), LN(K379), EXP(Parameters!$B$6), 0)</f>
        <v>1.6982141490288153E-3</v>
      </c>
      <c r="P379" s="19">
        <f>_xlfn.NORM.DIST(LN($D379), LN(L379), EXP(Parameters!$B$7), 0)</f>
        <v>6.9783856910792803</v>
      </c>
      <c r="Q379" s="4">
        <f t="shared" si="47"/>
        <v>4.7816268550418837</v>
      </c>
      <c r="R379" s="4">
        <f t="shared" si="48"/>
        <v>1.564780834841792</v>
      </c>
      <c r="S379" s="2" t="str">
        <f>IF(C379&gt;=Parameters!$B$10,D379-EXP(Parameters!$B$2+Parameters!$B$4*LN($C379)), "")</f>
        <v/>
      </c>
    </row>
    <row r="380" spans="1:19" x14ac:dyDescent="0.35">
      <c r="A380" t="s">
        <v>2500</v>
      </c>
      <c r="B380">
        <v>10</v>
      </c>
      <c r="C380" s="64">
        <v>95</v>
      </c>
      <c r="D380" s="64">
        <v>24</v>
      </c>
      <c r="E380" s="64">
        <v>83</v>
      </c>
      <c r="F380" s="2" t="str">
        <f t="shared" si="41"/>
        <v>5</v>
      </c>
      <c r="G380" s="2" t="str">
        <f t="shared" si="42"/>
        <v>4</v>
      </c>
      <c r="H380" s="2" t="str">
        <f t="shared" si="43"/>
        <v>3</v>
      </c>
      <c r="I380" s="2" t="str">
        <f t="shared" si="44"/>
        <v>95 24</v>
      </c>
      <c r="J380" s="4">
        <f>1/(1+EXP(-Parameters!$B$8-Parameters!$B$9*C380))</f>
        <v>0.53411670476985718</v>
      </c>
      <c r="K380" s="18">
        <f>EXP(Parameters!$B$3+Parameters!$B$5*LN($C380))</f>
        <v>18.044137752559234</v>
      </c>
      <c r="L380" s="18">
        <f>EXP(Parameters!$B$2+Parameters!$B$4*LN($C380))</f>
        <v>22.616169717891566</v>
      </c>
      <c r="M380" s="18">
        <f t="shared" si="45"/>
        <v>19.719300637765709</v>
      </c>
      <c r="N380" s="2" t="str">
        <f t="shared" si="46"/>
        <v>mature</v>
      </c>
      <c r="O380" s="19">
        <f>_xlfn.NORM.DIST(LN($D380), LN(K380), EXP(Parameters!$B$6), 0)</f>
        <v>5.5699704416556158E-7</v>
      </c>
      <c r="P380" s="19">
        <f>_xlfn.NORM.DIST(LN($D380), LN(L380), EXP(Parameters!$B$7), 0)</f>
        <v>3.9620780865425784</v>
      </c>
      <c r="Q380" s="4">
        <f t="shared" si="47"/>
        <v>2.1162123511206015</v>
      </c>
      <c r="R380" s="4">
        <f t="shared" si="48"/>
        <v>0.74962786393275849</v>
      </c>
      <c r="S380" s="2" t="str">
        <f>IF(C380&gt;=Parameters!$B$10,D380-EXP(Parameters!$B$2+Parameters!$B$4*LN($C380)), "")</f>
        <v/>
      </c>
    </row>
    <row r="381" spans="1:19" x14ac:dyDescent="0.35">
      <c r="A381" t="s">
        <v>2500</v>
      </c>
      <c r="B381">
        <v>10</v>
      </c>
      <c r="C381" s="64">
        <v>117</v>
      </c>
      <c r="D381" s="64">
        <v>30</v>
      </c>
      <c r="E381" s="64">
        <v>86</v>
      </c>
      <c r="F381" s="2" t="str">
        <f t="shared" si="41"/>
        <v>7</v>
      </c>
      <c r="G381" s="2" t="str">
        <f t="shared" si="42"/>
        <v>0</v>
      </c>
      <c r="H381" s="2" t="str">
        <f t="shared" si="43"/>
        <v>6</v>
      </c>
      <c r="I381" s="2" t="str">
        <f t="shared" si="44"/>
        <v>117 30</v>
      </c>
      <c r="J381" s="4">
        <f>1/(1+EXP(-Parameters!$B$8-Parameters!$B$9*C381))</f>
        <v>0.92316480721423155</v>
      </c>
      <c r="K381" s="18">
        <f>EXP(Parameters!$B$3+Parameters!$B$5*LN($C381))</f>
        <v>23.75723753928861</v>
      </c>
      <c r="L381" s="18">
        <f>EXP(Parameters!$B$2+Parameters!$B$4*LN($C381))</f>
        <v>30.120335986355592</v>
      </c>
      <c r="M381" s="18">
        <f t="shared" si="45"/>
        <v>25.765210355068117</v>
      </c>
      <c r="N381" s="2" t="str">
        <f t="shared" si="46"/>
        <v>mature</v>
      </c>
      <c r="O381" s="19">
        <f>_xlfn.NORM.DIST(LN($D381), LN(K381), EXP(Parameters!$B$6), 0)</f>
        <v>1.3031365591888102E-4</v>
      </c>
      <c r="P381" s="19">
        <f>_xlfn.NORM.DIST(LN($D381), LN(L381), EXP(Parameters!$B$7), 0)</f>
        <v>7.8455055489907126</v>
      </c>
      <c r="Q381" s="4">
        <f t="shared" si="47"/>
        <v>7.2427046303070703</v>
      </c>
      <c r="R381" s="4">
        <f t="shared" si="48"/>
        <v>1.9799947043605473</v>
      </c>
      <c r="S381" s="2">
        <f>IF(C381&gt;=Parameters!$B$10,D381-EXP(Parameters!$B$2+Parameters!$B$4*LN($C381)), "")</f>
        <v>-0.12033598635559173</v>
      </c>
    </row>
    <row r="382" spans="1:19" x14ac:dyDescent="0.35">
      <c r="A382" t="s">
        <v>2500</v>
      </c>
      <c r="B382">
        <v>10</v>
      </c>
      <c r="C382" s="64">
        <v>105</v>
      </c>
      <c r="D382" s="64">
        <v>27</v>
      </c>
      <c r="E382" s="64">
        <v>88</v>
      </c>
      <c r="F382" s="2" t="str">
        <f t="shared" si="41"/>
        <v>5</v>
      </c>
      <c r="G382" s="2" t="str">
        <f t="shared" si="42"/>
        <v>7</v>
      </c>
      <c r="H382" s="2" t="str">
        <f t="shared" si="43"/>
        <v>8</v>
      </c>
      <c r="I382" s="2" t="str">
        <f t="shared" si="44"/>
        <v>105 27</v>
      </c>
      <c r="J382" s="4">
        <f>1/(1+EXP(-Parameters!$B$8-Parameters!$B$9*C382))</f>
        <v>0.76934531660241856</v>
      </c>
      <c r="K382" s="18">
        <f>EXP(Parameters!$B$3+Parameters!$B$5*LN($C382))</f>
        <v>20.593714849654653</v>
      </c>
      <c r="L382" s="18">
        <f>EXP(Parameters!$B$2+Parameters!$B$4*LN($C382))</f>
        <v>25.954393485790241</v>
      </c>
      <c r="M382" s="18">
        <f t="shared" si="45"/>
        <v>22.42311808998673</v>
      </c>
      <c r="N382" s="2" t="str">
        <f t="shared" si="46"/>
        <v>mature</v>
      </c>
      <c r="O382" s="19">
        <f>_xlfn.NORM.DIST(LN($D382), LN(K382), EXP(Parameters!$B$6), 0)</f>
        <v>2.8156948778940568E-6</v>
      </c>
      <c r="P382" s="19">
        <f>_xlfn.NORM.DIST(LN($D382), LN(L382), EXP(Parameters!$B$7), 0)</f>
        <v>5.8096843459579892</v>
      </c>
      <c r="Q382" s="4">
        <f t="shared" si="47"/>
        <v>4.4696540919543741</v>
      </c>
      <c r="R382" s="4">
        <f t="shared" si="48"/>
        <v>1.4973110212809022</v>
      </c>
      <c r="S382" s="2" t="str">
        <f>IF(C382&gt;=Parameters!$B$10,D382-EXP(Parameters!$B$2+Parameters!$B$4*LN($C382)), "")</f>
        <v/>
      </c>
    </row>
    <row r="383" spans="1:19" x14ac:dyDescent="0.35">
      <c r="A383" t="s">
        <v>2500</v>
      </c>
      <c r="B383">
        <v>10</v>
      </c>
      <c r="C383" s="64">
        <v>125</v>
      </c>
      <c r="D383" s="64">
        <v>33</v>
      </c>
      <c r="E383" s="64">
        <v>91</v>
      </c>
      <c r="F383" s="2" t="str">
        <f t="shared" si="41"/>
        <v>5</v>
      </c>
      <c r="G383" s="2" t="str">
        <f t="shared" si="42"/>
        <v>3</v>
      </c>
      <c r="H383" s="2" t="str">
        <f t="shared" si="43"/>
        <v>1</v>
      </c>
      <c r="I383" s="2" t="str">
        <f t="shared" si="44"/>
        <v>125 33</v>
      </c>
      <c r="J383" s="4">
        <f>1/(1+EXP(-Parameters!$B$8-Parameters!$B$9*C383))</f>
        <v>0.96579223934909197</v>
      </c>
      <c r="K383" s="18">
        <f>EXP(Parameters!$B$3+Parameters!$B$5*LN($C383))</f>
        <v>25.925526076467591</v>
      </c>
      <c r="L383" s="18">
        <f>EXP(Parameters!$B$2+Parameters!$B$4*LN($C383))</f>
        <v>32.989294893652627</v>
      </c>
      <c r="M383" s="18">
        <f t="shared" si="45"/>
        <v>28.048645779336979</v>
      </c>
      <c r="N383" s="2" t="str">
        <f t="shared" si="46"/>
        <v>mature</v>
      </c>
      <c r="O383" s="19">
        <f>_xlfn.NORM.DIST(LN($D383), LN(K383), EXP(Parameters!$B$6), 0)</f>
        <v>6.0560005630967477E-5</v>
      </c>
      <c r="P383" s="19">
        <f>_xlfn.NORM.DIST(LN($D383), LN(L383), EXP(Parameters!$B$7), 0)</f>
        <v>7.8698467040347877</v>
      </c>
      <c r="Q383" s="4">
        <f t="shared" si="47"/>
        <v>7.6006389432460058</v>
      </c>
      <c r="R383" s="4">
        <f t="shared" si="48"/>
        <v>2.0282323152382142</v>
      </c>
      <c r="S383" s="2">
        <f>IF(C383&gt;=Parameters!$B$10,D383-EXP(Parameters!$B$2+Parameters!$B$4*LN($C383)), "")</f>
        <v>1.0705106347373317E-2</v>
      </c>
    </row>
    <row r="384" spans="1:19" x14ac:dyDescent="0.35">
      <c r="A384" t="s">
        <v>2500</v>
      </c>
      <c r="B384">
        <v>10</v>
      </c>
      <c r="C384" s="64">
        <v>109</v>
      </c>
      <c r="D384" s="64">
        <v>26</v>
      </c>
      <c r="E384" s="64">
        <v>91</v>
      </c>
      <c r="F384" s="2" t="str">
        <f t="shared" si="41"/>
        <v>9</v>
      </c>
      <c r="G384" s="2" t="str">
        <f t="shared" si="42"/>
        <v>6</v>
      </c>
      <c r="H384" s="2" t="str">
        <f t="shared" si="43"/>
        <v>1</v>
      </c>
      <c r="I384" s="2" t="str">
        <f t="shared" si="44"/>
        <v>109 26</v>
      </c>
      <c r="J384" s="4">
        <f>1/(1+EXP(-Parameters!$B$8-Parameters!$B$9*C384))</f>
        <v>0.83641522323347828</v>
      </c>
      <c r="K384" s="18">
        <f>EXP(Parameters!$B$3+Parameters!$B$5*LN($C384))</f>
        <v>21.635986671827396</v>
      </c>
      <c r="L384" s="18">
        <f>EXP(Parameters!$B$2+Parameters!$B$4*LN($C384))</f>
        <v>27.324167114074939</v>
      </c>
      <c r="M384" s="18">
        <f t="shared" si="45"/>
        <v>23.525698651551952</v>
      </c>
      <c r="N384" s="2" t="str">
        <f t="shared" si="46"/>
        <v>mature</v>
      </c>
      <c r="O384" s="19">
        <f>_xlfn.NORM.DIST(LN($D384), LN(K384), EXP(Parameters!$B$6), 0)</f>
        <v>8.5927585213050571E-3</v>
      </c>
      <c r="P384" s="19">
        <f>_xlfn.NORM.DIST(LN($D384), LN(L384), EXP(Parameters!$B$7), 0)</f>
        <v>4.8691035989389455</v>
      </c>
      <c r="Q384" s="4">
        <f t="shared" si="47"/>
        <v>4.0739980181379671</v>
      </c>
      <c r="R384" s="4">
        <f t="shared" si="48"/>
        <v>1.4046248313386065</v>
      </c>
      <c r="S384" s="2" t="str">
        <f>IF(C384&gt;=Parameters!$B$10,D384-EXP(Parameters!$B$2+Parameters!$B$4*LN($C384)), "")</f>
        <v/>
      </c>
    </row>
    <row r="385" spans="1:19" x14ac:dyDescent="0.35">
      <c r="A385" t="s">
        <v>2500</v>
      </c>
      <c r="B385">
        <v>10</v>
      </c>
      <c r="C385" s="64">
        <v>98</v>
      </c>
      <c r="D385" s="64">
        <v>22</v>
      </c>
      <c r="E385" s="64">
        <v>86</v>
      </c>
      <c r="F385" s="2" t="str">
        <f t="shared" si="41"/>
        <v>8</v>
      </c>
      <c r="G385" s="2" t="str">
        <f t="shared" si="42"/>
        <v>2</v>
      </c>
      <c r="H385" s="2" t="str">
        <f t="shared" si="43"/>
        <v>6</v>
      </c>
      <c r="I385" s="2" t="str">
        <f t="shared" si="44"/>
        <v>98 22</v>
      </c>
      <c r="J385" s="4">
        <f>1/(1+EXP(-Parameters!$B$8-Parameters!$B$9*C385))</f>
        <v>0.61231670875547251</v>
      </c>
      <c r="K385" s="18">
        <f>EXP(Parameters!$B$3+Parameters!$B$5*LN($C385))</f>
        <v>18.800387569154239</v>
      </c>
      <c r="L385" s="18">
        <f>EXP(Parameters!$B$2+Parameters!$B$4*LN($C385))</f>
        <v>23.604411861500896</v>
      </c>
      <c r="M385" s="18">
        <f t="shared" si="45"/>
        <v>20.522345068410143</v>
      </c>
      <c r="N385" s="2" t="str">
        <f t="shared" si="46"/>
        <v>mature</v>
      </c>
      <c r="O385" s="19">
        <f>_xlfn.NORM.DIST(LN($D385), LN(K385), EXP(Parameters!$B$6), 0)</f>
        <v>5.3859454470206562E-2</v>
      </c>
      <c r="P385" s="19">
        <f>_xlfn.NORM.DIST(LN($D385), LN(L385), EXP(Parameters!$B$7), 0)</f>
        <v>3.0009427596168745</v>
      </c>
      <c r="Q385" s="4">
        <f t="shared" si="47"/>
        <v>1.8584078043058141</v>
      </c>
      <c r="R385" s="4">
        <f t="shared" si="48"/>
        <v>0.61972010194103777</v>
      </c>
      <c r="S385" s="2" t="str">
        <f>IF(C385&gt;=Parameters!$B$10,D385-EXP(Parameters!$B$2+Parameters!$B$4*LN($C385)), "")</f>
        <v/>
      </c>
    </row>
    <row r="386" spans="1:19" x14ac:dyDescent="0.35">
      <c r="A386" t="s">
        <v>2500</v>
      </c>
      <c r="B386">
        <v>10</v>
      </c>
      <c r="C386" s="64">
        <v>90</v>
      </c>
      <c r="D386" s="64">
        <v>21</v>
      </c>
      <c r="E386" s="64">
        <v>86</v>
      </c>
      <c r="F386" s="2" t="str">
        <f t="shared" ref="F386:F393" si="49">RIGHT(C386,1)</f>
        <v>0</v>
      </c>
      <c r="G386" s="2" t="str">
        <f t="shared" ref="G386:G393" si="50">RIGHT(D386,1)</f>
        <v>1</v>
      </c>
      <c r="H386" s="2" t="str">
        <f t="shared" ref="H386:H393" si="51">RIGHT(E386,1)</f>
        <v>6</v>
      </c>
      <c r="I386" s="2" t="str">
        <f t="shared" ref="I386:I393" si="52">C386&amp; " " &amp;D386</f>
        <v>90 21</v>
      </c>
      <c r="J386" s="4">
        <f>1/(1+EXP(-Parameters!$B$8-Parameters!$B$9*C386))</f>
        <v>0.40196354817400864</v>
      </c>
      <c r="K386" s="18">
        <f>EXP(Parameters!$B$3+Parameters!$B$5*LN($C386))</f>
        <v>16.800732059348853</v>
      </c>
      <c r="L386" s="18">
        <f>EXP(Parameters!$B$2+Parameters!$B$4*LN($C386))</f>
        <v>20.995113720228492</v>
      </c>
      <c r="M386" s="18">
        <f t="shared" ref="M386:M393" si="53" xml:space="preserve"> EXP((-1 - (-0.4481224) *LN(C386)) /  0.3490391)</f>
        <v>18.39690340514494</v>
      </c>
      <c r="N386" s="2" t="str">
        <f t="shared" ref="N386:N393" si="54">IF(D386&gt;=M386, "mature", "immature")</f>
        <v>mature</v>
      </c>
      <c r="O386" s="19">
        <f>_xlfn.NORM.DIST(LN($D386), LN(K386), EXP(Parameters!$B$6), 0)</f>
        <v>3.3499549638652112E-4</v>
      </c>
      <c r="P386" s="19">
        <f>_xlfn.NORM.DIST(LN($D386), LN(L386), EXP(Parameters!$B$7), 0)</f>
        <v>7.8699249780773393</v>
      </c>
      <c r="Q386" s="4">
        <f t="shared" ref="Q386:Q392" si="55">(1-J386)*O386+J386*P386</f>
        <v>3.1636233075692615</v>
      </c>
      <c r="R386" s="4">
        <f t="shared" ref="R386:R392" si="56">LN(Q386)</f>
        <v>1.1517179870557801</v>
      </c>
      <c r="S386" s="2" t="str">
        <f>IF(C386&gt;=Parameters!$B$10,D386-EXP(Parameters!$B$2+Parameters!$B$4*LN($C386)), "")</f>
        <v/>
      </c>
    </row>
    <row r="387" spans="1:19" x14ac:dyDescent="0.35">
      <c r="A387" t="s">
        <v>2500</v>
      </c>
      <c r="B387">
        <v>10</v>
      </c>
      <c r="C387" s="64">
        <v>90</v>
      </c>
      <c r="D387" s="64">
        <v>23</v>
      </c>
      <c r="E387" s="64">
        <v>84</v>
      </c>
      <c r="F387" s="2" t="str">
        <f t="shared" si="49"/>
        <v>0</v>
      </c>
      <c r="G387" s="2" t="str">
        <f t="shared" si="50"/>
        <v>3</v>
      </c>
      <c r="H387" s="2" t="str">
        <f t="shared" si="51"/>
        <v>4</v>
      </c>
      <c r="I387" s="2" t="str">
        <f t="shared" si="52"/>
        <v>90 23</v>
      </c>
      <c r="J387" s="4">
        <f>1/(1+EXP(-Parameters!$B$8-Parameters!$B$9*C387))</f>
        <v>0.40196354817400864</v>
      </c>
      <c r="K387" s="18">
        <f>EXP(Parameters!$B$3+Parameters!$B$5*LN($C387))</f>
        <v>16.800732059348853</v>
      </c>
      <c r="L387" s="18">
        <f>EXP(Parameters!$B$2+Parameters!$B$4*LN($C387))</f>
        <v>20.995113720228492</v>
      </c>
      <c r="M387" s="18">
        <f t="shared" si="53"/>
        <v>18.39690340514494</v>
      </c>
      <c r="N387" s="2" t="str">
        <f t="shared" si="54"/>
        <v>mature</v>
      </c>
      <c r="O387" s="19">
        <f>_xlfn.NORM.DIST(LN($D387), LN(K387), EXP(Parameters!$B$6), 0)</f>
        <v>1.6790150701023656E-8</v>
      </c>
      <c r="P387" s="19">
        <f>_xlfn.NORM.DIST(LN($D387), LN(L387), EXP(Parameters!$B$7), 0)</f>
        <v>1.5596866027901004</v>
      </c>
      <c r="Q387" s="4">
        <f t="shared" si="55"/>
        <v>0.62693717093809653</v>
      </c>
      <c r="R387" s="4">
        <f t="shared" si="56"/>
        <v>-0.4669089492105134</v>
      </c>
      <c r="S387" s="2" t="str">
        <f>IF(C387&gt;=Parameters!$B$10,D387-EXP(Parameters!$B$2+Parameters!$B$4*LN($C387)), "")</f>
        <v/>
      </c>
    </row>
    <row r="388" spans="1:19" x14ac:dyDescent="0.35">
      <c r="A388" t="s">
        <v>2500</v>
      </c>
      <c r="B388">
        <v>10</v>
      </c>
      <c r="C388" s="64">
        <v>94</v>
      </c>
      <c r="D388" s="64">
        <v>24</v>
      </c>
      <c r="E388" s="64">
        <v>88</v>
      </c>
      <c r="F388" s="2" t="str">
        <f t="shared" si="49"/>
        <v>4</v>
      </c>
      <c r="G388" s="2" t="str">
        <f t="shared" si="50"/>
        <v>4</v>
      </c>
      <c r="H388" s="2" t="str">
        <f t="shared" si="51"/>
        <v>8</v>
      </c>
      <c r="I388" s="2" t="str">
        <f t="shared" si="52"/>
        <v>94 24</v>
      </c>
      <c r="J388" s="4">
        <f>1/(1+EXP(-Parameters!$B$8-Parameters!$B$9*C388))</f>
        <v>0.50747076897689891</v>
      </c>
      <c r="K388" s="18">
        <f>EXP(Parameters!$B$3+Parameters!$B$5*LN($C388))</f>
        <v>17.793739182644352</v>
      </c>
      <c r="L388" s="18">
        <f>EXP(Parameters!$B$2+Parameters!$B$4*LN($C388))</f>
        <v>22.28933409736111</v>
      </c>
      <c r="M388" s="18">
        <f t="shared" si="53"/>
        <v>19.453203942190783</v>
      </c>
      <c r="N388" s="2" t="str">
        <f t="shared" si="54"/>
        <v>mature</v>
      </c>
      <c r="O388" s="19">
        <f>_xlfn.NORM.DIST(LN($D388), LN(K388), EXP(Parameters!$B$6), 0)</f>
        <v>1.0646553463985754E-7</v>
      </c>
      <c r="P388" s="19">
        <f>_xlfn.NORM.DIST(LN($D388), LN(L388), EXP(Parameters!$B$7), 0)</f>
        <v>2.7158400033068704</v>
      </c>
      <c r="Q388" s="4">
        <f t="shared" si="55"/>
        <v>1.3782094673337493</v>
      </c>
      <c r="R388" s="4">
        <f t="shared" si="56"/>
        <v>0.32078516926416906</v>
      </c>
      <c r="S388" s="2" t="str">
        <f>IF(C388&gt;=Parameters!$B$10,D388-EXP(Parameters!$B$2+Parameters!$B$4*LN($C388)), "")</f>
        <v/>
      </c>
    </row>
    <row r="389" spans="1:19" x14ac:dyDescent="0.35">
      <c r="A389" t="s">
        <v>2500</v>
      </c>
      <c r="B389">
        <v>10</v>
      </c>
      <c r="C389" s="64">
        <v>118</v>
      </c>
      <c r="D389" s="64">
        <v>30</v>
      </c>
      <c r="E389" s="64">
        <v>94</v>
      </c>
      <c r="F389" s="2" t="str">
        <f t="shared" si="49"/>
        <v>8</v>
      </c>
      <c r="G389" s="2" t="str">
        <f t="shared" si="50"/>
        <v>0</v>
      </c>
      <c r="H389" s="2" t="str">
        <f t="shared" si="51"/>
        <v>4</v>
      </c>
      <c r="I389" s="2" t="str">
        <f t="shared" si="52"/>
        <v>118 30</v>
      </c>
      <c r="J389" s="4">
        <f>1/(1+EXP(-Parameters!$B$8-Parameters!$B$9*C389))</f>
        <v>0.93040575438118167</v>
      </c>
      <c r="K389" s="18">
        <f>EXP(Parameters!$B$3+Parameters!$B$5*LN($C389))</f>
        <v>24.025745916314058</v>
      </c>
      <c r="L389" s="18">
        <f>EXP(Parameters!$B$2+Parameters!$B$4*LN($C389))</f>
        <v>30.475038693781325</v>
      </c>
      <c r="M389" s="18">
        <f t="shared" si="53"/>
        <v>26.048281677870872</v>
      </c>
      <c r="N389" s="2" t="str">
        <f t="shared" si="54"/>
        <v>mature</v>
      </c>
      <c r="O389" s="19">
        <f>_xlfn.NORM.DIST(LN($D389), LN(K389), EXP(Parameters!$B$6), 0)</f>
        <v>3.6756237777534479E-4</v>
      </c>
      <c r="P389" s="19">
        <f>_xlfn.NORM.DIST(LN($D389), LN(L389), EXP(Parameters!$B$7), 0)</f>
        <v>7.500969344883532</v>
      </c>
      <c r="Q389" s="4">
        <f t="shared" si="55"/>
        <v>6.9789706221428798</v>
      </c>
      <c r="R389" s="4">
        <f t="shared" si="56"/>
        <v>1.9429014305610279</v>
      </c>
      <c r="S389" s="2">
        <f>IF(C389&gt;=Parameters!$B$10,D389-EXP(Parameters!$B$2+Parameters!$B$4*LN($C389)), "")</f>
        <v>-0.47503869378132535</v>
      </c>
    </row>
    <row r="390" spans="1:19" x14ac:dyDescent="0.35">
      <c r="A390" t="s">
        <v>2500</v>
      </c>
      <c r="B390">
        <v>10</v>
      </c>
      <c r="C390" s="64">
        <v>117</v>
      </c>
      <c r="D390" s="64">
        <v>30</v>
      </c>
      <c r="E390" s="64">
        <v>92</v>
      </c>
      <c r="F390" s="2" t="str">
        <f t="shared" si="49"/>
        <v>7</v>
      </c>
      <c r="G390" s="2" t="str">
        <f t="shared" si="50"/>
        <v>0</v>
      </c>
      <c r="H390" s="2" t="str">
        <f t="shared" si="51"/>
        <v>2</v>
      </c>
      <c r="I390" s="2" t="str">
        <f t="shared" si="52"/>
        <v>117 30</v>
      </c>
      <c r="J390" s="4">
        <f>1/(1+EXP(-Parameters!$B$8-Parameters!$B$9*C390))</f>
        <v>0.92316480721423155</v>
      </c>
      <c r="K390" s="18">
        <f>EXP(Parameters!$B$3+Parameters!$B$5*LN($C390))</f>
        <v>23.75723753928861</v>
      </c>
      <c r="L390" s="18">
        <f>EXP(Parameters!$B$2+Parameters!$B$4*LN($C390))</f>
        <v>30.120335986355592</v>
      </c>
      <c r="M390" s="18">
        <f t="shared" si="53"/>
        <v>25.765210355068117</v>
      </c>
      <c r="N390" s="2" t="str">
        <f t="shared" si="54"/>
        <v>mature</v>
      </c>
      <c r="O390" s="19">
        <f>_xlfn.NORM.DIST(LN($D390), LN(K390), EXP(Parameters!$B$6), 0)</f>
        <v>1.3031365591888102E-4</v>
      </c>
      <c r="P390" s="19">
        <f>_xlfn.NORM.DIST(LN($D390), LN(L390), EXP(Parameters!$B$7), 0)</f>
        <v>7.8455055489907126</v>
      </c>
      <c r="Q390" s="4">
        <f t="shared" si="55"/>
        <v>7.2427046303070703</v>
      </c>
      <c r="R390" s="4">
        <f t="shared" si="56"/>
        <v>1.9799947043605473</v>
      </c>
      <c r="S390" s="2">
        <f>IF(C390&gt;=Parameters!$B$10,D390-EXP(Parameters!$B$2+Parameters!$B$4*LN($C390)), "")</f>
        <v>-0.12033598635559173</v>
      </c>
    </row>
    <row r="391" spans="1:19" x14ac:dyDescent="0.35">
      <c r="A391" t="s">
        <v>2500</v>
      </c>
      <c r="B391">
        <v>10</v>
      </c>
      <c r="C391" s="64">
        <v>117</v>
      </c>
      <c r="D391" s="64">
        <v>31</v>
      </c>
      <c r="E391" s="64">
        <v>92</v>
      </c>
      <c r="F391" s="2" t="str">
        <f t="shared" si="49"/>
        <v>7</v>
      </c>
      <c r="G391" s="2" t="str">
        <f t="shared" si="50"/>
        <v>1</v>
      </c>
      <c r="H391" s="2" t="str">
        <f t="shared" si="51"/>
        <v>2</v>
      </c>
      <c r="I391" s="2" t="str">
        <f t="shared" si="52"/>
        <v>117 31</v>
      </c>
      <c r="J391" s="4">
        <f>1/(1+EXP(-Parameters!$B$8-Parameters!$B$9*C391))</f>
        <v>0.92316480721423155</v>
      </c>
      <c r="K391" s="18">
        <f>EXP(Parameters!$B$3+Parameters!$B$5*LN($C391))</f>
        <v>23.75723753928861</v>
      </c>
      <c r="L391" s="18">
        <f>EXP(Parameters!$B$2+Parameters!$B$4*LN($C391))</f>
        <v>30.120335986355592</v>
      </c>
      <c r="M391" s="18">
        <f t="shared" si="53"/>
        <v>25.765210355068117</v>
      </c>
      <c r="N391" s="2" t="str">
        <f t="shared" si="54"/>
        <v>mature</v>
      </c>
      <c r="O391" s="19">
        <f>_xlfn.NORM.DIST(LN($D391), LN(K391), EXP(Parameters!$B$6), 0)</f>
        <v>4.7212607285298622E-6</v>
      </c>
      <c r="P391" s="19">
        <f>_xlfn.NORM.DIST(LN($D391), LN(L391), EXP(Parameters!$B$7), 0)</f>
        <v>6.6980437871226322</v>
      </c>
      <c r="Q391" s="4">
        <f t="shared" si="55"/>
        <v>6.1833986642105243</v>
      </c>
      <c r="R391" s="4">
        <f t="shared" si="56"/>
        <v>1.8218680659700346</v>
      </c>
      <c r="S391" s="2">
        <f>IF(C391&gt;=Parameters!$B$10,D391-EXP(Parameters!$B$2+Parameters!$B$4*LN($C391)), "")</f>
        <v>0.87966401364440827</v>
      </c>
    </row>
    <row r="392" spans="1:19" x14ac:dyDescent="0.35">
      <c r="A392" t="s">
        <v>2500</v>
      </c>
      <c r="B392">
        <v>10</v>
      </c>
      <c r="C392" s="64">
        <v>85</v>
      </c>
      <c r="D392" s="64">
        <v>20</v>
      </c>
      <c r="E392" s="64">
        <v>89</v>
      </c>
      <c r="F392" s="2" t="str">
        <f t="shared" si="49"/>
        <v>5</v>
      </c>
      <c r="G392" s="2" t="str">
        <f t="shared" si="50"/>
        <v>0</v>
      </c>
      <c r="H392" s="2" t="str">
        <f t="shared" si="51"/>
        <v>9</v>
      </c>
      <c r="I392" s="2" t="str">
        <f t="shared" si="52"/>
        <v>85 20</v>
      </c>
      <c r="J392" s="4">
        <f>1/(1+EXP(-Parameters!$B$8-Parameters!$B$9*C392))</f>
        <v>0.28266919830912968</v>
      </c>
      <c r="K392" s="18">
        <f>EXP(Parameters!$B$3+Parameters!$B$5*LN($C392))</f>
        <v>15.579282660403669</v>
      </c>
      <c r="L392" s="18">
        <f>EXP(Parameters!$B$2+Parameters!$B$4*LN($C392))</f>
        <v>19.407547991848531</v>
      </c>
      <c r="M392" s="18">
        <f t="shared" si="53"/>
        <v>17.0952069220629</v>
      </c>
      <c r="N392" s="2" t="str">
        <f t="shared" si="54"/>
        <v>mature</v>
      </c>
      <c r="O392" s="19">
        <f>_xlfn.NORM.DIST(LN($D392), LN(K392), EXP(Parameters!$B$6), 0)</f>
        <v>2.5967541759457185E-5</v>
      </c>
      <c r="P392" s="19">
        <f>_xlfn.NORM.DIST(LN($D392), LN(L392), EXP(Parameters!$B$7), 0)</f>
        <v>6.6003032096519361</v>
      </c>
      <c r="Q392" s="4">
        <f t="shared" si="55"/>
        <v>1.8657210441870364</v>
      </c>
      <c r="R392" s="4">
        <f t="shared" si="56"/>
        <v>0.62364759724500596</v>
      </c>
      <c r="S392" s="2" t="str">
        <f>IF(C392&gt;=Parameters!$B$10,D392-EXP(Parameters!$B$2+Parameters!$B$4*LN($C392)), "")</f>
        <v/>
      </c>
    </row>
    <row r="393" spans="1:19" x14ac:dyDescent="0.35">
      <c r="A393" t="s">
        <v>2500</v>
      </c>
      <c r="B393">
        <v>10</v>
      </c>
      <c r="C393" s="64">
        <v>94</v>
      </c>
      <c r="D393" s="64">
        <v>23</v>
      </c>
      <c r="E393" s="64">
        <v>79</v>
      </c>
      <c r="F393" s="2" t="str">
        <f t="shared" si="49"/>
        <v>4</v>
      </c>
      <c r="G393" s="2" t="str">
        <f t="shared" si="50"/>
        <v>3</v>
      </c>
      <c r="H393" s="2" t="str">
        <f t="shared" si="51"/>
        <v>9</v>
      </c>
      <c r="I393" s="2" t="str">
        <f t="shared" si="52"/>
        <v>94 23</v>
      </c>
      <c r="J393" s="4">
        <f>1/(1+EXP(-Parameters!$B$8-Parameters!$B$9*C393))</f>
        <v>0.50747076897689891</v>
      </c>
      <c r="K393" s="18">
        <f>EXP(Parameters!$B$3+Parameters!$B$5*LN($C393))</f>
        <v>17.793739182644352</v>
      </c>
      <c r="L393" s="18">
        <f>EXP(Parameters!$B$2+Parameters!$B$4*LN($C393))</f>
        <v>22.28933409736111</v>
      </c>
      <c r="M393" s="18">
        <f t="shared" si="53"/>
        <v>19.453203942190783</v>
      </c>
      <c r="N393" s="2" t="str">
        <f t="shared" si="54"/>
        <v>mature</v>
      </c>
      <c r="O393" s="19">
        <f>_xlfn.NORM.DIST(LN($D393), LN(K393), EXP(Parameters!$B$6), 0)</f>
        <v>1.2848456291853873E-5</v>
      </c>
      <c r="P393" s="19">
        <f>_xlfn.NORM.DIST(LN($D393), LN(L393), EXP(Parameters!$B$7), 0)</f>
        <v>6.4972681861489985</v>
      </c>
      <c r="Q393" s="4">
        <f t="shared" ref="Q393" si="57">(1-J393)*O393+J393*P393</f>
        <v>3.2971800109144707</v>
      </c>
      <c r="R393" s="4">
        <f t="shared" ref="R393" si="58">LN(Q393)</f>
        <v>1.1930675609960228</v>
      </c>
      <c r="S393" s="2" t="str">
        <f>IF(C393&gt;=Parameters!$B$10,D393-EXP(Parameters!$B$2+Parameters!$B$4*LN($C393)), "")</f>
        <v/>
      </c>
    </row>
    <row r="394" spans="1:19" x14ac:dyDescent="0.35">
      <c r="J394" s="4"/>
      <c r="K394" s="18"/>
      <c r="L394" s="18"/>
      <c r="M394" s="18"/>
      <c r="O394" s="19"/>
      <c r="P394" s="19"/>
      <c r="Q394" s="4"/>
      <c r="R394" s="4"/>
      <c r="S394" s="2"/>
    </row>
    <row r="395" spans="1:19" x14ac:dyDescent="0.35">
      <c r="J395" s="4"/>
      <c r="K395" s="18"/>
      <c r="L395" s="18"/>
      <c r="M395" s="18"/>
      <c r="O395" s="19"/>
      <c r="P395" s="19"/>
      <c r="Q395" s="4"/>
      <c r="R395" s="4"/>
      <c r="S395" s="2"/>
    </row>
    <row r="396" spans="1:19" x14ac:dyDescent="0.35">
      <c r="J396" s="4"/>
      <c r="K396" s="18"/>
      <c r="L396" s="18"/>
      <c r="M396" s="18"/>
      <c r="O396" s="19"/>
      <c r="P396" s="19"/>
      <c r="Q396" s="4"/>
      <c r="R396" s="4"/>
      <c r="S396" s="2"/>
    </row>
    <row r="397" spans="1:19" x14ac:dyDescent="0.35">
      <c r="J397" s="4"/>
      <c r="K397" s="18"/>
      <c r="L397" s="18"/>
      <c r="M397" s="18"/>
      <c r="O397" s="19"/>
      <c r="P397" s="19"/>
      <c r="Q397" s="4"/>
      <c r="R397" s="4"/>
      <c r="S397" s="2"/>
    </row>
    <row r="398" spans="1:19" x14ac:dyDescent="0.35">
      <c r="J398" s="4"/>
      <c r="K398" s="18"/>
      <c r="L398" s="18"/>
      <c r="M398" s="18"/>
      <c r="O398" s="19"/>
      <c r="P398" s="19"/>
      <c r="Q398" s="4"/>
      <c r="R398" s="4"/>
      <c r="S398" s="2"/>
    </row>
    <row r="399" spans="1:19" x14ac:dyDescent="0.35">
      <c r="J399" s="4"/>
      <c r="K399" s="18"/>
      <c r="L399" s="18"/>
      <c r="M399" s="18"/>
      <c r="O399" s="19"/>
      <c r="P399" s="19"/>
      <c r="Q399" s="4"/>
      <c r="R399" s="4"/>
      <c r="S399" s="2"/>
    </row>
    <row r="400" spans="1:19" x14ac:dyDescent="0.35">
      <c r="J400" s="4"/>
      <c r="K400" s="18"/>
      <c r="L400" s="18"/>
      <c r="M400" s="18"/>
      <c r="O400" s="19"/>
      <c r="P400" s="19"/>
      <c r="Q400" s="4"/>
      <c r="R400" s="4"/>
      <c r="S400" s="2"/>
    </row>
    <row r="401" spans="10:19" x14ac:dyDescent="0.35">
      <c r="J401" s="4"/>
      <c r="K401" s="18"/>
      <c r="L401" s="18"/>
      <c r="M401" s="18"/>
      <c r="O401" s="19"/>
      <c r="P401" s="19"/>
      <c r="Q401" s="4"/>
      <c r="R401" s="4"/>
      <c r="S401" s="2"/>
    </row>
    <row r="402" spans="10:19" x14ac:dyDescent="0.35">
      <c r="J402" s="4"/>
      <c r="K402" s="18"/>
      <c r="L402" s="18"/>
      <c r="M402" s="18"/>
      <c r="O402" s="19"/>
      <c r="P402" s="19"/>
      <c r="Q402" s="4"/>
      <c r="R402" s="4"/>
      <c r="S402" s="2"/>
    </row>
    <row r="403" spans="10:19" x14ac:dyDescent="0.35">
      <c r="J403" s="4"/>
      <c r="K403" s="18"/>
      <c r="L403" s="18"/>
      <c r="M403" s="18"/>
      <c r="O403" s="19"/>
      <c r="P403" s="19"/>
      <c r="Q403" s="4"/>
      <c r="R403" s="4"/>
      <c r="S403" s="2"/>
    </row>
    <row r="404" spans="10:19" x14ac:dyDescent="0.35">
      <c r="J404" s="4"/>
      <c r="K404" s="18"/>
      <c r="L404" s="18"/>
      <c r="M404" s="18"/>
      <c r="O404" s="19"/>
      <c r="P404" s="19"/>
      <c r="Q404" s="4"/>
      <c r="R404" s="4"/>
      <c r="S404" s="2"/>
    </row>
    <row r="405" spans="10:19" x14ac:dyDescent="0.35">
      <c r="J405" s="4"/>
      <c r="K405" s="18"/>
      <c r="L405" s="18"/>
      <c r="M405" s="18"/>
      <c r="O405" s="19"/>
      <c r="P405" s="19"/>
      <c r="Q405" s="4"/>
      <c r="R405" s="4"/>
      <c r="S405" s="2"/>
    </row>
    <row r="406" spans="10:19" x14ac:dyDescent="0.35">
      <c r="J406" s="4"/>
      <c r="K406" s="18"/>
      <c r="L406" s="18"/>
      <c r="M406" s="18"/>
      <c r="O406" s="19"/>
      <c r="P406" s="19"/>
      <c r="Q406" s="4"/>
      <c r="R406" s="4"/>
      <c r="S406" s="2"/>
    </row>
    <row r="407" spans="10:19" x14ac:dyDescent="0.35">
      <c r="J407" s="4"/>
      <c r="K407" s="18"/>
      <c r="L407" s="18"/>
      <c r="M407" s="18"/>
      <c r="O407" s="19"/>
      <c r="P407" s="19"/>
      <c r="Q407" s="4"/>
      <c r="R407" s="4"/>
      <c r="S407" s="2"/>
    </row>
    <row r="408" spans="10:19" x14ac:dyDescent="0.35">
      <c r="J408" s="4"/>
      <c r="K408" s="18"/>
      <c r="L408" s="18"/>
      <c r="M408" s="18"/>
      <c r="O408" s="19"/>
      <c r="P408" s="19"/>
      <c r="Q408" s="4"/>
      <c r="R408" s="4"/>
      <c r="S408" s="2"/>
    </row>
    <row r="409" spans="10:19" x14ac:dyDescent="0.35">
      <c r="J409" s="4"/>
      <c r="K409" s="18"/>
      <c r="L409" s="18"/>
      <c r="M409" s="18"/>
      <c r="O409" s="19"/>
      <c r="P409" s="19"/>
      <c r="Q409" s="4"/>
      <c r="R409" s="4"/>
      <c r="S409" s="2"/>
    </row>
    <row r="410" spans="10:19" x14ac:dyDescent="0.35">
      <c r="J410" s="4"/>
      <c r="K410" s="18"/>
      <c r="L410" s="18"/>
      <c r="M410" s="18"/>
      <c r="O410" s="19"/>
      <c r="P410" s="19"/>
      <c r="Q410" s="4"/>
      <c r="R410" s="4"/>
      <c r="S410" s="2"/>
    </row>
    <row r="411" spans="10:19" x14ac:dyDescent="0.35">
      <c r="J411" s="4"/>
      <c r="K411" s="18"/>
      <c r="L411" s="18"/>
      <c r="M411" s="18"/>
      <c r="O411" s="19"/>
      <c r="P411" s="19"/>
      <c r="Q411" s="4"/>
      <c r="R411" s="4"/>
      <c r="S411" s="2"/>
    </row>
    <row r="412" spans="10:19" x14ac:dyDescent="0.35">
      <c r="M412" s="18"/>
    </row>
    <row r="413" spans="10:19" x14ac:dyDescent="0.35">
      <c r="M413" s="18"/>
    </row>
    <row r="414" spans="10:19" x14ac:dyDescent="0.35">
      <c r="M414" s="18"/>
    </row>
    <row r="415" spans="10:19" x14ac:dyDescent="0.35">
      <c r="M415" s="18"/>
    </row>
    <row r="416" spans="10:19" x14ac:dyDescent="0.35">
      <c r="M416" s="18"/>
    </row>
    <row r="417" spans="13:13" x14ac:dyDescent="0.35">
      <c r="M417" s="18"/>
    </row>
    <row r="418" spans="13:13" x14ac:dyDescent="0.35">
      <c r="M418" s="18"/>
    </row>
    <row r="419" spans="13:13" x14ac:dyDescent="0.35">
      <c r="M419" s="18"/>
    </row>
    <row r="420" spans="13:13" x14ac:dyDescent="0.35">
      <c r="M420" s="18"/>
    </row>
    <row r="421" spans="13:13" x14ac:dyDescent="0.35">
      <c r="M421" s="18"/>
    </row>
    <row r="422" spans="13:13" x14ac:dyDescent="0.35">
      <c r="M422" s="18"/>
    </row>
    <row r="423" spans="13:13" x14ac:dyDescent="0.35">
      <c r="M423" s="18"/>
    </row>
    <row r="424" spans="13:13" x14ac:dyDescent="0.35">
      <c r="M424" s="18"/>
    </row>
    <row r="425" spans="13:13" x14ac:dyDescent="0.35">
      <c r="M425" s="18"/>
    </row>
    <row r="426" spans="13:13" x14ac:dyDescent="0.35">
      <c r="M426" s="18"/>
    </row>
    <row r="427" spans="13:13" x14ac:dyDescent="0.35">
      <c r="M427" s="18"/>
    </row>
    <row r="428" spans="13:13" x14ac:dyDescent="0.35">
      <c r="M428" s="18"/>
    </row>
    <row r="429" spans="13:13" x14ac:dyDescent="0.35">
      <c r="M429" s="18"/>
    </row>
    <row r="430" spans="13:13" x14ac:dyDescent="0.35">
      <c r="M430" s="18"/>
    </row>
    <row r="431" spans="13:13" x14ac:dyDescent="0.35">
      <c r="M431" s="18"/>
    </row>
    <row r="432" spans="13:13" x14ac:dyDescent="0.35">
      <c r="M432" s="18"/>
    </row>
    <row r="433" spans="13:13" x14ac:dyDescent="0.35">
      <c r="M433" s="18"/>
    </row>
    <row r="434" spans="13:13" x14ac:dyDescent="0.35">
      <c r="M434" s="18"/>
    </row>
    <row r="435" spans="13:13" x14ac:dyDescent="0.35">
      <c r="M435" s="18"/>
    </row>
    <row r="436" spans="13:13" x14ac:dyDescent="0.35">
      <c r="M436" s="18"/>
    </row>
    <row r="437" spans="13:13" x14ac:dyDescent="0.35">
      <c r="M437" s="18"/>
    </row>
    <row r="438" spans="13:13" x14ac:dyDescent="0.35">
      <c r="M438" s="18"/>
    </row>
    <row r="439" spans="13:13" x14ac:dyDescent="0.35">
      <c r="M439" s="18"/>
    </row>
    <row r="440" spans="13:13" x14ac:dyDescent="0.35">
      <c r="M440" s="18"/>
    </row>
    <row r="441" spans="13:13" x14ac:dyDescent="0.35">
      <c r="M441" s="18"/>
    </row>
    <row r="442" spans="13:13" x14ac:dyDescent="0.35">
      <c r="M442" s="18"/>
    </row>
    <row r="443" spans="13:13" x14ac:dyDescent="0.35">
      <c r="M443" s="18"/>
    </row>
    <row r="444" spans="13:13" x14ac:dyDescent="0.35">
      <c r="M444" s="18"/>
    </row>
    <row r="445" spans="13:13" x14ac:dyDescent="0.35">
      <c r="M445" s="18"/>
    </row>
    <row r="446" spans="13:13" x14ac:dyDescent="0.35">
      <c r="M446" s="18"/>
    </row>
    <row r="447" spans="13:13" x14ac:dyDescent="0.35">
      <c r="M447" s="18"/>
    </row>
    <row r="448" spans="13:13" x14ac:dyDescent="0.35">
      <c r="M448" s="18"/>
    </row>
    <row r="449" spans="13:13" x14ac:dyDescent="0.35">
      <c r="M449" s="18"/>
    </row>
    <row r="450" spans="13:13" x14ac:dyDescent="0.35">
      <c r="M450" s="18"/>
    </row>
    <row r="451" spans="13:13" x14ac:dyDescent="0.35">
      <c r="M451" s="18"/>
    </row>
    <row r="452" spans="13:13" x14ac:dyDescent="0.35">
      <c r="M452" s="18"/>
    </row>
    <row r="453" spans="13:13" x14ac:dyDescent="0.35">
      <c r="M453" s="18"/>
    </row>
    <row r="454" spans="13:13" x14ac:dyDescent="0.35">
      <c r="M454" s="18"/>
    </row>
    <row r="455" spans="13:13" x14ac:dyDescent="0.35">
      <c r="M455" s="18"/>
    </row>
    <row r="456" spans="13:13" x14ac:dyDescent="0.35">
      <c r="M456" s="18"/>
    </row>
    <row r="457" spans="13:13" x14ac:dyDescent="0.35">
      <c r="M457" s="18"/>
    </row>
    <row r="458" spans="13:13" x14ac:dyDescent="0.35">
      <c r="M458" s="18"/>
    </row>
    <row r="459" spans="13:13" x14ac:dyDescent="0.35">
      <c r="M459" s="18"/>
    </row>
    <row r="460" spans="13:13" x14ac:dyDescent="0.35">
      <c r="M460" s="18"/>
    </row>
    <row r="461" spans="13:13" x14ac:dyDescent="0.35">
      <c r="M461" s="18"/>
    </row>
    <row r="462" spans="13:13" x14ac:dyDescent="0.35">
      <c r="M462" s="18"/>
    </row>
    <row r="463" spans="13:13" x14ac:dyDescent="0.35">
      <c r="M463" s="18"/>
    </row>
    <row r="464" spans="13:13" x14ac:dyDescent="0.35">
      <c r="M464" s="18"/>
    </row>
    <row r="465" spans="13:13" x14ac:dyDescent="0.35">
      <c r="M465" s="18"/>
    </row>
    <row r="466" spans="13:13" x14ac:dyDescent="0.35">
      <c r="M466" s="18"/>
    </row>
    <row r="467" spans="13:13" x14ac:dyDescent="0.35">
      <c r="M467" s="18"/>
    </row>
    <row r="468" spans="13:13" x14ac:dyDescent="0.35">
      <c r="M468" s="18"/>
    </row>
    <row r="469" spans="13:13" x14ac:dyDescent="0.35">
      <c r="M469" s="18"/>
    </row>
    <row r="470" spans="13:13" x14ac:dyDescent="0.35">
      <c r="M470" s="18"/>
    </row>
    <row r="471" spans="13:13" x14ac:dyDescent="0.35">
      <c r="M471" s="18"/>
    </row>
    <row r="472" spans="13:13" x14ac:dyDescent="0.35">
      <c r="M472" s="18"/>
    </row>
    <row r="473" spans="13:13" x14ac:dyDescent="0.35">
      <c r="M473" s="18"/>
    </row>
    <row r="474" spans="13:13" x14ac:dyDescent="0.35">
      <c r="M474" s="18"/>
    </row>
    <row r="475" spans="13:13" x14ac:dyDescent="0.35">
      <c r="M475" s="18"/>
    </row>
    <row r="476" spans="13:13" x14ac:dyDescent="0.35">
      <c r="M476" s="18"/>
    </row>
    <row r="477" spans="13:13" x14ac:dyDescent="0.35">
      <c r="M477" s="18"/>
    </row>
    <row r="478" spans="13:13" x14ac:dyDescent="0.35">
      <c r="M478" s="18"/>
    </row>
    <row r="479" spans="13:13" x14ac:dyDescent="0.35">
      <c r="M479" s="18"/>
    </row>
    <row r="480" spans="13:13" x14ac:dyDescent="0.35">
      <c r="M480" s="18"/>
    </row>
    <row r="481" spans="13:13" x14ac:dyDescent="0.35">
      <c r="M481" s="18"/>
    </row>
    <row r="482" spans="13:13" x14ac:dyDescent="0.35">
      <c r="M482" s="18"/>
    </row>
    <row r="483" spans="13:13" x14ac:dyDescent="0.35">
      <c r="M483" s="18"/>
    </row>
    <row r="484" spans="13:13" x14ac:dyDescent="0.35">
      <c r="M484" s="18"/>
    </row>
    <row r="485" spans="13:13" x14ac:dyDescent="0.35">
      <c r="M485" s="18"/>
    </row>
    <row r="486" spans="13:13" x14ac:dyDescent="0.35">
      <c r="M486" s="18"/>
    </row>
    <row r="487" spans="13:13" x14ac:dyDescent="0.35">
      <c r="M487" s="18"/>
    </row>
    <row r="488" spans="13:13" x14ac:dyDescent="0.35">
      <c r="M488" s="18"/>
    </row>
    <row r="489" spans="13:13" x14ac:dyDescent="0.35">
      <c r="M489" s="18"/>
    </row>
    <row r="490" spans="13:13" x14ac:dyDescent="0.35">
      <c r="M490" s="18"/>
    </row>
    <row r="491" spans="13:13" x14ac:dyDescent="0.35">
      <c r="M491" s="18"/>
    </row>
    <row r="492" spans="13:13" x14ac:dyDescent="0.35">
      <c r="M492" s="18"/>
    </row>
    <row r="493" spans="13:13" x14ac:dyDescent="0.35">
      <c r="M493" s="18"/>
    </row>
    <row r="494" spans="13:13" x14ac:dyDescent="0.35">
      <c r="M494" s="18"/>
    </row>
    <row r="495" spans="13:13" x14ac:dyDescent="0.35">
      <c r="M495" s="18"/>
    </row>
    <row r="496" spans="13:13" x14ac:dyDescent="0.35">
      <c r="M496" s="18"/>
    </row>
    <row r="497" spans="6:19" x14ac:dyDescent="0.35">
      <c r="M497" s="18"/>
    </row>
    <row r="498" spans="6:19" x14ac:dyDescent="0.35">
      <c r="M498" s="18"/>
    </row>
    <row r="499" spans="6:19" x14ac:dyDescent="0.35">
      <c r="M499" s="18"/>
    </row>
    <row r="500" spans="6:19" x14ac:dyDescent="0.35">
      <c r="F500" s="2" t="str">
        <f t="shared" ref="F500:H512" si="59">RIGHT(C500,1)</f>
        <v/>
      </c>
      <c r="G500" s="2" t="str">
        <f t="shared" si="59"/>
        <v/>
      </c>
      <c r="H500" s="2" t="str">
        <f t="shared" si="59"/>
        <v/>
      </c>
      <c r="I500" s="2" t="str">
        <f t="shared" ref="I500:I512" si="60">C500&amp; " " &amp;D500</f>
        <v xml:space="preserve"> </v>
      </c>
      <c r="J500" s="4">
        <f>1/(1+EXP(-[1]Parameters!$B$8-[1]Parameters!$B$9*C500))</f>
        <v>4.5002779483917348E-5</v>
      </c>
      <c r="K500" s="18" t="e">
        <f>EXP([1]Parameters!$B$3+[1]Parameters!$B$5*LN($C500))</f>
        <v>#NUM!</v>
      </c>
      <c r="L500" s="18" t="e">
        <f>EXP([1]Parameters!$B$2+[1]Parameters!$B$4*LN($C500))</f>
        <v>#NUM!</v>
      </c>
      <c r="M500" s="18" t="e">
        <f t="shared" ref="M500:M512" si="61" xml:space="preserve"> EXP((-1 - (-0.4481224) *LN(C500)) /  0.3490391)</f>
        <v>#NUM!</v>
      </c>
      <c r="N500" s="2" t="e">
        <f t="shared" ref="N500:N512" si="62">IF(D500&gt;=M500, "mature", "immature")</f>
        <v>#NUM!</v>
      </c>
      <c r="O500" s="19" t="e">
        <f>_xlfn.NORM.DIST(LN($D500), LN(K500), EXP([1]Parameters!$B$6), 0)</f>
        <v>#NUM!</v>
      </c>
      <c r="P500" s="19" t="e">
        <f>_xlfn.NORM.DIST(LN($D500), LN(L500), EXP([1]Parameters!$B$7), 0)</f>
        <v>#NUM!</v>
      </c>
      <c r="Q500" s="4" t="e">
        <f t="shared" ref="Q500:Q512" si="63">(1-J500)*O500+J500*P500</f>
        <v>#NUM!</v>
      </c>
      <c r="R500" s="4" t="e">
        <f t="shared" ref="R500:R512" si="64">LN(Q500)</f>
        <v>#NUM!</v>
      </c>
      <c r="S500" s="2" t="str">
        <f>IF(C500&gt;=[1]Parameters!$B$10,D500-EXP([1]Parameters!$B$2+[1]Parameters!$B$4*LN($C500)), "")</f>
        <v/>
      </c>
    </row>
    <row r="501" spans="6:19" x14ac:dyDescent="0.35">
      <c r="F501" s="2" t="str">
        <f t="shared" si="59"/>
        <v/>
      </c>
      <c r="G501" s="2" t="str">
        <f t="shared" si="59"/>
        <v/>
      </c>
      <c r="H501" s="2" t="str">
        <f t="shared" si="59"/>
        <v/>
      </c>
      <c r="I501" s="2" t="str">
        <f t="shared" si="60"/>
        <v xml:space="preserve"> </v>
      </c>
      <c r="J501" s="4">
        <f>1/(1+EXP(-[1]Parameters!$B$8-[1]Parameters!$B$9*C501))</f>
        <v>4.5002779483917348E-5</v>
      </c>
      <c r="K501" s="18" t="e">
        <f>EXP([1]Parameters!$B$3+[1]Parameters!$B$5*LN($C501))</f>
        <v>#NUM!</v>
      </c>
      <c r="L501" s="18" t="e">
        <f>EXP([1]Parameters!$B$2+[1]Parameters!$B$4*LN($C501))</f>
        <v>#NUM!</v>
      </c>
      <c r="M501" s="18" t="e">
        <f t="shared" si="61"/>
        <v>#NUM!</v>
      </c>
      <c r="N501" s="2" t="e">
        <f t="shared" si="62"/>
        <v>#NUM!</v>
      </c>
      <c r="O501" s="19" t="e">
        <f>_xlfn.NORM.DIST(LN($D501), LN(K501), EXP([1]Parameters!$B$6), 0)</f>
        <v>#NUM!</v>
      </c>
      <c r="P501" s="19" t="e">
        <f>_xlfn.NORM.DIST(LN($D501), LN(L501), EXP([1]Parameters!$B$7), 0)</f>
        <v>#NUM!</v>
      </c>
      <c r="Q501" s="4" t="e">
        <f t="shared" si="63"/>
        <v>#NUM!</v>
      </c>
      <c r="R501" s="4" t="e">
        <f t="shared" si="64"/>
        <v>#NUM!</v>
      </c>
      <c r="S501" s="2" t="str">
        <f>IF(C501&gt;=[1]Parameters!$B$10,D501-EXP([1]Parameters!$B$2+[1]Parameters!$B$4*LN($C501)), "")</f>
        <v/>
      </c>
    </row>
    <row r="502" spans="6:19" x14ac:dyDescent="0.35">
      <c r="F502" s="2" t="str">
        <f t="shared" si="59"/>
        <v/>
      </c>
      <c r="G502" s="2" t="str">
        <f t="shared" si="59"/>
        <v/>
      </c>
      <c r="H502" s="2" t="str">
        <f t="shared" si="59"/>
        <v/>
      </c>
      <c r="I502" s="2" t="str">
        <f t="shared" si="60"/>
        <v xml:space="preserve"> </v>
      </c>
      <c r="J502" s="4">
        <f>1/(1+EXP(-[1]Parameters!$B$8-[1]Parameters!$B$9*C502))</f>
        <v>4.5002779483917348E-5</v>
      </c>
      <c r="K502" s="18" t="e">
        <f>EXP([1]Parameters!$B$3+[1]Parameters!$B$5*LN($C502))</f>
        <v>#NUM!</v>
      </c>
      <c r="L502" s="18" t="e">
        <f>EXP([1]Parameters!$B$2+[1]Parameters!$B$4*LN($C502))</f>
        <v>#NUM!</v>
      </c>
      <c r="M502" s="18" t="e">
        <f t="shared" si="61"/>
        <v>#NUM!</v>
      </c>
      <c r="N502" s="2" t="e">
        <f t="shared" si="62"/>
        <v>#NUM!</v>
      </c>
      <c r="O502" s="19" t="e">
        <f>_xlfn.NORM.DIST(LN($D502), LN(K502), EXP([1]Parameters!$B$6), 0)</f>
        <v>#NUM!</v>
      </c>
      <c r="P502" s="19" t="e">
        <f>_xlfn.NORM.DIST(LN($D502), LN(L502), EXP([1]Parameters!$B$7), 0)</f>
        <v>#NUM!</v>
      </c>
      <c r="Q502" s="4" t="e">
        <f t="shared" si="63"/>
        <v>#NUM!</v>
      </c>
      <c r="R502" s="4" t="e">
        <f t="shared" si="64"/>
        <v>#NUM!</v>
      </c>
      <c r="S502" s="2" t="str">
        <f>IF(C502&gt;=[1]Parameters!$B$10,D502-EXP([1]Parameters!$B$2+[1]Parameters!$B$4*LN($C502)), "")</f>
        <v/>
      </c>
    </row>
    <row r="503" spans="6:19" x14ac:dyDescent="0.35">
      <c r="F503" s="2" t="str">
        <f t="shared" si="59"/>
        <v/>
      </c>
      <c r="G503" s="2" t="str">
        <f t="shared" si="59"/>
        <v/>
      </c>
      <c r="H503" s="2" t="str">
        <f t="shared" si="59"/>
        <v/>
      </c>
      <c r="I503" s="2" t="str">
        <f t="shared" si="60"/>
        <v xml:space="preserve"> </v>
      </c>
      <c r="J503" s="4">
        <f>1/(1+EXP(-[1]Parameters!$B$8-[1]Parameters!$B$9*C503))</f>
        <v>4.5002779483917348E-5</v>
      </c>
      <c r="K503" s="18" t="e">
        <f>EXP([1]Parameters!$B$3+[1]Parameters!$B$5*LN($C503))</f>
        <v>#NUM!</v>
      </c>
      <c r="L503" s="18" t="e">
        <f>EXP([1]Parameters!$B$2+[1]Parameters!$B$4*LN($C503))</f>
        <v>#NUM!</v>
      </c>
      <c r="M503" s="18" t="e">
        <f t="shared" si="61"/>
        <v>#NUM!</v>
      </c>
      <c r="N503" s="2" t="e">
        <f t="shared" si="62"/>
        <v>#NUM!</v>
      </c>
      <c r="O503" s="19" t="e">
        <f>_xlfn.NORM.DIST(LN($D503), LN(K503), EXP([1]Parameters!$B$6), 0)</f>
        <v>#NUM!</v>
      </c>
      <c r="P503" s="19" t="e">
        <f>_xlfn.NORM.DIST(LN($D503), LN(L503), EXP([1]Parameters!$B$7), 0)</f>
        <v>#NUM!</v>
      </c>
      <c r="Q503" s="4" t="e">
        <f t="shared" si="63"/>
        <v>#NUM!</v>
      </c>
      <c r="R503" s="4" t="e">
        <f t="shared" si="64"/>
        <v>#NUM!</v>
      </c>
      <c r="S503" s="2" t="str">
        <f>IF(C503&gt;=[1]Parameters!$B$10,D503-EXP([1]Parameters!$B$2+[1]Parameters!$B$4*LN($C503)), "")</f>
        <v/>
      </c>
    </row>
    <row r="504" spans="6:19" x14ac:dyDescent="0.35">
      <c r="F504" s="2" t="str">
        <f t="shared" si="59"/>
        <v/>
      </c>
      <c r="G504" s="2" t="str">
        <f t="shared" si="59"/>
        <v/>
      </c>
      <c r="H504" s="2" t="str">
        <f t="shared" si="59"/>
        <v/>
      </c>
      <c r="I504" s="2" t="str">
        <f t="shared" si="60"/>
        <v xml:space="preserve"> </v>
      </c>
      <c r="J504" s="4">
        <f>1/(1+EXP(-[1]Parameters!$B$8-[1]Parameters!$B$9*C504))</f>
        <v>4.5002779483917348E-5</v>
      </c>
      <c r="K504" s="18" t="e">
        <f>EXP([1]Parameters!$B$3+[1]Parameters!$B$5*LN($C504))</f>
        <v>#NUM!</v>
      </c>
      <c r="L504" s="18" t="e">
        <f>EXP([1]Parameters!$B$2+[1]Parameters!$B$4*LN($C504))</f>
        <v>#NUM!</v>
      </c>
      <c r="M504" s="18" t="e">
        <f t="shared" si="61"/>
        <v>#NUM!</v>
      </c>
      <c r="N504" s="2" t="e">
        <f t="shared" si="62"/>
        <v>#NUM!</v>
      </c>
      <c r="O504" s="19" t="e">
        <f>_xlfn.NORM.DIST(LN($D504), LN(K504), EXP([1]Parameters!$B$6), 0)</f>
        <v>#NUM!</v>
      </c>
      <c r="P504" s="19" t="e">
        <f>_xlfn.NORM.DIST(LN($D504), LN(L504), EXP([1]Parameters!$B$7), 0)</f>
        <v>#NUM!</v>
      </c>
      <c r="Q504" s="4" t="e">
        <f t="shared" si="63"/>
        <v>#NUM!</v>
      </c>
      <c r="R504" s="4" t="e">
        <f t="shared" si="64"/>
        <v>#NUM!</v>
      </c>
      <c r="S504" s="2" t="str">
        <f>IF(C504&gt;=[1]Parameters!$B$10,D504-EXP([1]Parameters!$B$2+[1]Parameters!$B$4*LN($C504)), "")</f>
        <v/>
      </c>
    </row>
    <row r="505" spans="6:19" x14ac:dyDescent="0.35">
      <c r="F505" s="2" t="str">
        <f t="shared" si="59"/>
        <v/>
      </c>
      <c r="G505" s="2" t="str">
        <f t="shared" si="59"/>
        <v/>
      </c>
      <c r="H505" s="2" t="str">
        <f t="shared" si="59"/>
        <v/>
      </c>
      <c r="I505" s="2" t="str">
        <f t="shared" si="60"/>
        <v xml:space="preserve"> </v>
      </c>
      <c r="J505" s="4">
        <f>1/(1+EXP(-[1]Parameters!$B$8-[1]Parameters!$B$9*C505))</f>
        <v>4.5002779483917348E-5</v>
      </c>
      <c r="K505" s="18" t="e">
        <f>EXP([1]Parameters!$B$3+[1]Parameters!$B$5*LN($C505))</f>
        <v>#NUM!</v>
      </c>
      <c r="L505" s="18" t="e">
        <f>EXP([1]Parameters!$B$2+[1]Parameters!$B$4*LN($C505))</f>
        <v>#NUM!</v>
      </c>
      <c r="M505" s="18" t="e">
        <f t="shared" si="61"/>
        <v>#NUM!</v>
      </c>
      <c r="N505" s="2" t="e">
        <f t="shared" si="62"/>
        <v>#NUM!</v>
      </c>
      <c r="O505" s="19" t="e">
        <f>_xlfn.NORM.DIST(LN($D505), LN(K505), EXP([1]Parameters!$B$6), 0)</f>
        <v>#NUM!</v>
      </c>
      <c r="P505" s="19" t="e">
        <f>_xlfn.NORM.DIST(LN($D505), LN(L505), EXP([1]Parameters!$B$7), 0)</f>
        <v>#NUM!</v>
      </c>
      <c r="Q505" s="4" t="e">
        <f t="shared" si="63"/>
        <v>#NUM!</v>
      </c>
      <c r="R505" s="4" t="e">
        <f t="shared" si="64"/>
        <v>#NUM!</v>
      </c>
      <c r="S505" s="2" t="str">
        <f>IF(C505&gt;=[1]Parameters!$B$10,D505-EXP([1]Parameters!$B$2+[1]Parameters!$B$4*LN($C505)), "")</f>
        <v/>
      </c>
    </row>
    <row r="506" spans="6:19" x14ac:dyDescent="0.35">
      <c r="F506" s="2" t="str">
        <f t="shared" si="59"/>
        <v/>
      </c>
      <c r="G506" s="2" t="str">
        <f t="shared" si="59"/>
        <v/>
      </c>
      <c r="H506" s="2" t="str">
        <f t="shared" si="59"/>
        <v/>
      </c>
      <c r="I506" s="2" t="str">
        <f t="shared" si="60"/>
        <v xml:space="preserve"> </v>
      </c>
      <c r="J506" s="4">
        <f>1/(1+EXP(-[1]Parameters!$B$8-[1]Parameters!$B$9*C506))</f>
        <v>4.5002779483917348E-5</v>
      </c>
      <c r="K506" s="18" t="e">
        <f>EXP([1]Parameters!$B$3+[1]Parameters!$B$5*LN($C506))</f>
        <v>#NUM!</v>
      </c>
      <c r="L506" s="18" t="e">
        <f>EXP([1]Parameters!$B$2+[1]Parameters!$B$4*LN($C506))</f>
        <v>#NUM!</v>
      </c>
      <c r="M506" s="18" t="e">
        <f t="shared" si="61"/>
        <v>#NUM!</v>
      </c>
      <c r="N506" s="2" t="e">
        <f t="shared" si="62"/>
        <v>#NUM!</v>
      </c>
      <c r="O506" s="19" t="e">
        <f>_xlfn.NORM.DIST(LN($D506), LN(K506), EXP([1]Parameters!$B$6), 0)</f>
        <v>#NUM!</v>
      </c>
      <c r="P506" s="19" t="e">
        <f>_xlfn.NORM.DIST(LN($D506), LN(L506), EXP([1]Parameters!$B$7), 0)</f>
        <v>#NUM!</v>
      </c>
      <c r="Q506" s="4" t="e">
        <f t="shared" si="63"/>
        <v>#NUM!</v>
      </c>
      <c r="R506" s="4" t="e">
        <f t="shared" si="64"/>
        <v>#NUM!</v>
      </c>
      <c r="S506" s="2" t="str">
        <f>IF(C506&gt;=[1]Parameters!$B$10,D506-EXP([1]Parameters!$B$2+[1]Parameters!$B$4*LN($C506)), "")</f>
        <v/>
      </c>
    </row>
    <row r="507" spans="6:19" x14ac:dyDescent="0.35">
      <c r="F507" s="2" t="str">
        <f t="shared" si="59"/>
        <v/>
      </c>
      <c r="G507" s="2" t="str">
        <f t="shared" si="59"/>
        <v/>
      </c>
      <c r="H507" s="2" t="str">
        <f t="shared" si="59"/>
        <v/>
      </c>
      <c r="I507" s="2" t="str">
        <f t="shared" si="60"/>
        <v xml:space="preserve"> </v>
      </c>
      <c r="J507" s="4">
        <f>1/(1+EXP(-[1]Parameters!$B$8-[1]Parameters!$B$9*C507))</f>
        <v>4.5002779483917348E-5</v>
      </c>
      <c r="K507" s="18" t="e">
        <f>EXP([1]Parameters!$B$3+[1]Parameters!$B$5*LN($C507))</f>
        <v>#NUM!</v>
      </c>
      <c r="L507" s="18" t="e">
        <f>EXP([1]Parameters!$B$2+[1]Parameters!$B$4*LN($C507))</f>
        <v>#NUM!</v>
      </c>
      <c r="M507" s="18" t="e">
        <f t="shared" si="61"/>
        <v>#NUM!</v>
      </c>
      <c r="N507" s="2" t="e">
        <f t="shared" si="62"/>
        <v>#NUM!</v>
      </c>
      <c r="O507" s="19" t="e">
        <f>_xlfn.NORM.DIST(LN($D507), LN(K507), EXP([1]Parameters!$B$6), 0)</f>
        <v>#NUM!</v>
      </c>
      <c r="P507" s="19" t="e">
        <f>_xlfn.NORM.DIST(LN($D507), LN(L507), EXP([1]Parameters!$B$7), 0)</f>
        <v>#NUM!</v>
      </c>
      <c r="Q507" s="4" t="e">
        <f t="shared" si="63"/>
        <v>#NUM!</v>
      </c>
      <c r="R507" s="4" t="e">
        <f t="shared" si="64"/>
        <v>#NUM!</v>
      </c>
      <c r="S507" s="2" t="str">
        <f>IF(C507&gt;=[1]Parameters!$B$10,D507-EXP([1]Parameters!$B$2+[1]Parameters!$B$4*LN($C507)), "")</f>
        <v/>
      </c>
    </row>
    <row r="508" spans="6:19" x14ac:dyDescent="0.35">
      <c r="F508" s="2" t="str">
        <f t="shared" si="59"/>
        <v/>
      </c>
      <c r="G508" s="2" t="str">
        <f t="shared" si="59"/>
        <v/>
      </c>
      <c r="H508" s="2" t="str">
        <f t="shared" si="59"/>
        <v/>
      </c>
      <c r="I508" s="2" t="str">
        <f t="shared" si="60"/>
        <v xml:space="preserve"> </v>
      </c>
      <c r="J508" s="4">
        <f>1/(1+EXP(-[1]Parameters!$B$8-[1]Parameters!$B$9*C508))</f>
        <v>4.5002779483917348E-5</v>
      </c>
      <c r="K508" s="18" t="e">
        <f>EXP([1]Parameters!$B$3+[1]Parameters!$B$5*LN($C508))</f>
        <v>#NUM!</v>
      </c>
      <c r="L508" s="18" t="e">
        <f>EXP([1]Parameters!$B$2+[1]Parameters!$B$4*LN($C508))</f>
        <v>#NUM!</v>
      </c>
      <c r="M508" s="18" t="e">
        <f t="shared" si="61"/>
        <v>#NUM!</v>
      </c>
      <c r="N508" s="2" t="e">
        <f t="shared" si="62"/>
        <v>#NUM!</v>
      </c>
      <c r="O508" s="19" t="e">
        <f>_xlfn.NORM.DIST(LN($D508), LN(K508), EXP([1]Parameters!$B$6), 0)</f>
        <v>#NUM!</v>
      </c>
      <c r="P508" s="19" t="e">
        <f>_xlfn.NORM.DIST(LN($D508), LN(L508), EXP([1]Parameters!$B$7), 0)</f>
        <v>#NUM!</v>
      </c>
      <c r="Q508" s="4" t="e">
        <f t="shared" si="63"/>
        <v>#NUM!</v>
      </c>
      <c r="R508" s="4" t="e">
        <f t="shared" si="64"/>
        <v>#NUM!</v>
      </c>
      <c r="S508" s="2" t="str">
        <f>IF(C508&gt;=[1]Parameters!$B$10,D508-EXP([1]Parameters!$B$2+[1]Parameters!$B$4*LN($C508)), "")</f>
        <v/>
      </c>
    </row>
    <row r="509" spans="6:19" x14ac:dyDescent="0.35">
      <c r="F509" s="2" t="str">
        <f t="shared" si="59"/>
        <v/>
      </c>
      <c r="G509" s="2" t="str">
        <f t="shared" si="59"/>
        <v/>
      </c>
      <c r="H509" s="2" t="str">
        <f t="shared" si="59"/>
        <v/>
      </c>
      <c r="I509" s="2" t="str">
        <f t="shared" si="60"/>
        <v xml:space="preserve"> </v>
      </c>
      <c r="J509" s="4">
        <f>1/(1+EXP(-[1]Parameters!$B$8-[1]Parameters!$B$9*C509))</f>
        <v>4.5002779483917348E-5</v>
      </c>
      <c r="K509" s="18" t="e">
        <f>EXP([1]Parameters!$B$3+[1]Parameters!$B$5*LN($C509))</f>
        <v>#NUM!</v>
      </c>
      <c r="L509" s="18" t="e">
        <f>EXP([1]Parameters!$B$2+[1]Parameters!$B$4*LN($C509))</f>
        <v>#NUM!</v>
      </c>
      <c r="M509" s="18" t="e">
        <f t="shared" si="61"/>
        <v>#NUM!</v>
      </c>
      <c r="N509" s="2" t="e">
        <f t="shared" si="62"/>
        <v>#NUM!</v>
      </c>
      <c r="O509" s="19" t="e">
        <f>_xlfn.NORM.DIST(LN($D509), LN(K509), EXP([1]Parameters!$B$6), 0)</f>
        <v>#NUM!</v>
      </c>
      <c r="P509" s="19" t="e">
        <f>_xlfn.NORM.DIST(LN($D509), LN(L509), EXP([1]Parameters!$B$7), 0)</f>
        <v>#NUM!</v>
      </c>
      <c r="Q509" s="4" t="e">
        <f t="shared" si="63"/>
        <v>#NUM!</v>
      </c>
      <c r="R509" s="4" t="e">
        <f t="shared" si="64"/>
        <v>#NUM!</v>
      </c>
      <c r="S509" s="2" t="str">
        <f>IF(C509&gt;=[1]Parameters!$B$10,D509-EXP([1]Parameters!$B$2+[1]Parameters!$B$4*LN($C509)), "")</f>
        <v/>
      </c>
    </row>
    <row r="510" spans="6:19" x14ac:dyDescent="0.35">
      <c r="F510" s="2" t="str">
        <f t="shared" si="59"/>
        <v/>
      </c>
      <c r="G510" s="2" t="str">
        <f t="shared" si="59"/>
        <v/>
      </c>
      <c r="H510" s="2" t="str">
        <f t="shared" si="59"/>
        <v/>
      </c>
      <c r="I510" s="2" t="str">
        <f t="shared" si="60"/>
        <v xml:space="preserve"> </v>
      </c>
      <c r="J510" s="4">
        <f>1/(1+EXP(-[1]Parameters!$B$8-[1]Parameters!$B$9*C510))</f>
        <v>4.5002779483917348E-5</v>
      </c>
      <c r="K510" s="18" t="e">
        <f>EXP([1]Parameters!$B$3+[1]Parameters!$B$5*LN($C510))</f>
        <v>#NUM!</v>
      </c>
      <c r="L510" s="18" t="e">
        <f>EXP([1]Parameters!$B$2+[1]Parameters!$B$4*LN($C510))</f>
        <v>#NUM!</v>
      </c>
      <c r="M510" s="18" t="e">
        <f t="shared" si="61"/>
        <v>#NUM!</v>
      </c>
      <c r="N510" s="2" t="e">
        <f t="shared" si="62"/>
        <v>#NUM!</v>
      </c>
      <c r="O510" s="19" t="e">
        <f>_xlfn.NORM.DIST(LN($D510), LN(K510), EXP([1]Parameters!$B$6), 0)</f>
        <v>#NUM!</v>
      </c>
      <c r="P510" s="19" t="e">
        <f>_xlfn.NORM.DIST(LN($D510), LN(L510), EXP([1]Parameters!$B$7), 0)</f>
        <v>#NUM!</v>
      </c>
      <c r="Q510" s="4" t="e">
        <f t="shared" si="63"/>
        <v>#NUM!</v>
      </c>
      <c r="R510" s="4" t="e">
        <f t="shared" si="64"/>
        <v>#NUM!</v>
      </c>
      <c r="S510" s="2" t="str">
        <f>IF(C510&gt;=[1]Parameters!$B$10,D510-EXP([1]Parameters!$B$2+[1]Parameters!$B$4*LN($C510)), "")</f>
        <v/>
      </c>
    </row>
    <row r="511" spans="6:19" x14ac:dyDescent="0.35">
      <c r="F511" s="2" t="str">
        <f t="shared" si="59"/>
        <v/>
      </c>
      <c r="G511" s="2" t="str">
        <f t="shared" si="59"/>
        <v/>
      </c>
      <c r="H511" s="2" t="str">
        <f t="shared" si="59"/>
        <v/>
      </c>
      <c r="I511" s="2" t="str">
        <f t="shared" si="60"/>
        <v xml:space="preserve"> </v>
      </c>
      <c r="J511" s="4">
        <f>1/(1+EXP(-[1]Parameters!$B$8-[1]Parameters!$B$9*C511))</f>
        <v>4.5002779483917348E-5</v>
      </c>
      <c r="K511" s="18" t="e">
        <f>EXP([1]Parameters!$B$3+[1]Parameters!$B$5*LN($C511))</f>
        <v>#NUM!</v>
      </c>
      <c r="L511" s="18" t="e">
        <f>EXP([1]Parameters!$B$2+[1]Parameters!$B$4*LN($C511))</f>
        <v>#NUM!</v>
      </c>
      <c r="M511" s="18" t="e">
        <f t="shared" si="61"/>
        <v>#NUM!</v>
      </c>
      <c r="N511" s="2" t="e">
        <f t="shared" si="62"/>
        <v>#NUM!</v>
      </c>
      <c r="O511" s="19" t="e">
        <f>_xlfn.NORM.DIST(LN($D511), LN(K511), EXP([1]Parameters!$B$6), 0)</f>
        <v>#NUM!</v>
      </c>
      <c r="P511" s="19" t="e">
        <f>_xlfn.NORM.DIST(LN($D511), LN(L511), EXP([1]Parameters!$B$7), 0)</f>
        <v>#NUM!</v>
      </c>
      <c r="Q511" s="4" t="e">
        <f t="shared" si="63"/>
        <v>#NUM!</v>
      </c>
      <c r="R511" s="4" t="e">
        <f t="shared" si="64"/>
        <v>#NUM!</v>
      </c>
      <c r="S511" s="2" t="str">
        <f>IF(C511&gt;=[1]Parameters!$B$10,D511-EXP([1]Parameters!$B$2+[1]Parameters!$B$4*LN($C511)), "")</f>
        <v/>
      </c>
    </row>
    <row r="512" spans="6:19" x14ac:dyDescent="0.35">
      <c r="F512" s="2" t="str">
        <f t="shared" si="59"/>
        <v/>
      </c>
      <c r="G512" s="2" t="str">
        <f t="shared" si="59"/>
        <v/>
      </c>
      <c r="H512" s="2" t="str">
        <f t="shared" si="59"/>
        <v/>
      </c>
      <c r="I512" s="2" t="str">
        <f t="shared" si="60"/>
        <v xml:space="preserve"> </v>
      </c>
      <c r="J512" s="4">
        <f>1/(1+EXP(-[1]Parameters!$B$8-[1]Parameters!$B$9*C512))</f>
        <v>4.5002779483917348E-5</v>
      </c>
      <c r="K512" s="18" t="e">
        <f>EXP([1]Parameters!$B$3+[1]Parameters!$B$5*LN($C512))</f>
        <v>#NUM!</v>
      </c>
      <c r="L512" s="18" t="e">
        <f>EXP([1]Parameters!$B$2+[1]Parameters!$B$4*LN($C512))</f>
        <v>#NUM!</v>
      </c>
      <c r="M512" s="18" t="e">
        <f t="shared" si="61"/>
        <v>#NUM!</v>
      </c>
      <c r="N512" s="2" t="e">
        <f t="shared" si="62"/>
        <v>#NUM!</v>
      </c>
      <c r="O512" s="19" t="e">
        <f>_xlfn.NORM.DIST(LN($D512), LN(K512), EXP([1]Parameters!$B$6), 0)</f>
        <v>#NUM!</v>
      </c>
      <c r="P512" s="19" t="e">
        <f>_xlfn.NORM.DIST(LN($D512), LN(L512), EXP([1]Parameters!$B$7), 0)</f>
        <v>#NUM!</v>
      </c>
      <c r="Q512" s="4" t="e">
        <f t="shared" si="63"/>
        <v>#NUM!</v>
      </c>
      <c r="R512" s="4" t="e">
        <f t="shared" si="64"/>
        <v>#NUM!</v>
      </c>
      <c r="S512" s="2" t="str">
        <f>IF(C512&gt;=[1]Parameters!$B$10,D512-EXP([1]Parameters!$B$2+[1]Parameters!$B$4*LN($C512)),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42</v>
      </c>
      <c r="L2" s="14">
        <f>COUNTIF(Data!$G$2:$G$1048576, "=" &amp; J2)</f>
        <v>45</v>
      </c>
      <c r="M2" s="14">
        <f>COUNTIF(Data!$H$2:$H$1048576, "=" &amp; J2)</f>
        <v>39</v>
      </c>
      <c r="N2" s="7">
        <f>(COUNTA(Data!C:C)-1) / 10</f>
        <v>39.200000000000003</v>
      </c>
      <c r="O2" s="20">
        <f>N2-2 * SQRT((COUNTA(Data!C:C)-1)*0.1*0.9)</f>
        <v>27.320606076066007</v>
      </c>
      <c r="P2" s="21">
        <f>N2+2 * SQRT((COUNTA(Data!D:D)-1)*0.1*0.9)</f>
        <v>51.079393923933999</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33</v>
      </c>
      <c r="L3" s="14">
        <f>COUNTIF(Data!$G$2:$G$1048576, "=" &amp; J3)</f>
        <v>36</v>
      </c>
      <c r="M3" s="14">
        <f>COUNTIF(Data!$H$2:$H$1048576, "=" &amp; J3)</f>
        <v>56</v>
      </c>
      <c r="N3" s="7">
        <f>(COUNTA(Data!C:C)-1) / 10</f>
        <v>39.200000000000003</v>
      </c>
      <c r="O3" s="20">
        <f>N3-2 * SQRT((COUNTA(Data!C:C)-1)*0.1*0.9)</f>
        <v>27.320606076066007</v>
      </c>
      <c r="P3" s="21">
        <f>N3+2 * SQRT((COUNTA(Data!D:D)-1)*0.1*0.9)</f>
        <v>51.079393923933999</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53</v>
      </c>
      <c r="L4" s="14">
        <f>COUNTIF(Data!$G$2:$G$1048576, "=" &amp; J4)</f>
        <v>33</v>
      </c>
      <c r="M4" s="14">
        <f>COUNTIF(Data!$H$2:$H$1048576, "=" &amp; J4)</f>
        <v>35</v>
      </c>
      <c r="N4" s="7">
        <f>(COUNTA(Data!C:C)-1) / 10</f>
        <v>39.200000000000003</v>
      </c>
      <c r="O4" s="20">
        <f>N4-2 * SQRT((COUNTA(Data!C:C)-1)*0.1*0.9)</f>
        <v>27.320606076066007</v>
      </c>
      <c r="P4" s="21">
        <f>N4+2 * SQRT((COUNTA(Data!D:D)-1)*0.1*0.9)</f>
        <v>51.079393923933999</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36</v>
      </c>
      <c r="L5" s="14">
        <f>COUNTIF(Data!$G$2:$G$1048576, "=" &amp; J5)</f>
        <v>34</v>
      </c>
      <c r="M5" s="14">
        <f>COUNTIF(Data!$H$2:$H$1048576, "=" &amp; J5)</f>
        <v>28</v>
      </c>
      <c r="N5" s="7">
        <f>(COUNTA(Data!C:C)-1) / 10</f>
        <v>39.200000000000003</v>
      </c>
      <c r="O5" s="20">
        <f>N5-2 * SQRT((COUNTA(Data!C:C)-1)*0.1*0.9)</f>
        <v>27.320606076066007</v>
      </c>
      <c r="P5" s="21">
        <f>N5+2 * SQRT((COUNTA(Data!D:D)-1)*0.1*0.9)</f>
        <v>51.079393923933999</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50</v>
      </c>
      <c r="L6" s="14">
        <f>COUNTIF(Data!$G$2:$G$1048576, "=" &amp; J6)</f>
        <v>54</v>
      </c>
      <c r="M6" s="14">
        <f>COUNTIF(Data!$H$2:$H$1048576, "=" &amp; J6)</f>
        <v>40</v>
      </c>
      <c r="N6" s="7">
        <f>(COUNTA(Data!C:C)-1) / 10</f>
        <v>39.200000000000003</v>
      </c>
      <c r="O6" s="20">
        <f>N6-2 * SQRT((COUNTA(Data!C:C)-1)*0.1*0.9)</f>
        <v>27.320606076066007</v>
      </c>
      <c r="P6" s="21">
        <f>N6+2 * SQRT((COUNTA(Data!D:D)-1)*0.1*0.9)</f>
        <v>51.079393923933999</v>
      </c>
    </row>
    <row r="7" spans="1:16" x14ac:dyDescent="0.35">
      <c r="A7" s="5">
        <v>75</v>
      </c>
      <c r="B7" s="6">
        <f>COUNTIF(Data!$C$2:$C$1048576, "=" &amp; A7)</f>
        <v>1</v>
      </c>
      <c r="D7" s="5">
        <f t="shared" si="0"/>
        <v>15</v>
      </c>
      <c r="E7" s="6">
        <f>COUNTIF(Data!$D$2:$D$1048576, "=" &amp; D7)</f>
        <v>1</v>
      </c>
      <c r="G7" s="5">
        <f t="shared" si="1"/>
        <v>5</v>
      </c>
      <c r="H7" s="6">
        <f>COUNTIF(Data!$E$2:$E$1048576, "=" &amp; G7)</f>
        <v>0</v>
      </c>
      <c r="J7" s="7">
        <v>5</v>
      </c>
      <c r="K7" s="7">
        <f>COUNTIF(Data!$F$2:$F$1048576, "=" &amp; J7)</f>
        <v>37</v>
      </c>
      <c r="L7" s="14">
        <f>COUNTIF(Data!$G$2:$G$1048576, "=" &amp; J7)</f>
        <v>34</v>
      </c>
      <c r="M7" s="14">
        <f>COUNTIF(Data!$H$2:$H$1048576, "=" &amp; J7)</f>
        <v>31</v>
      </c>
      <c r="N7" s="7">
        <f>(COUNTA(Data!C:C)-1) / 10</f>
        <v>39.200000000000003</v>
      </c>
      <c r="O7" s="20">
        <f>N7-2 * SQRT((COUNTA(Data!C:C)-1)*0.1*0.9)</f>
        <v>27.320606076066007</v>
      </c>
      <c r="P7" s="21">
        <f>N7+2 * SQRT((COUNTA(Data!D:D)-1)*0.1*0.9)</f>
        <v>51.079393923933999</v>
      </c>
    </row>
    <row r="8" spans="1:16" x14ac:dyDescent="0.35">
      <c r="A8" s="5">
        <v>76</v>
      </c>
      <c r="B8" s="6">
        <f>COUNTIF(Data!$C$2:$C$1048576, "=" &amp; A8)</f>
        <v>0</v>
      </c>
      <c r="D8" s="5">
        <f t="shared" si="0"/>
        <v>16</v>
      </c>
      <c r="E8" s="6">
        <f>COUNTIF(Data!$D$2:$D$1048576, "=" &amp; D8)</f>
        <v>0</v>
      </c>
      <c r="G8" s="5">
        <f t="shared" si="1"/>
        <v>6</v>
      </c>
      <c r="H8" s="6">
        <f>COUNTIF(Data!$E$2:$E$1048576, "=" &amp; G8)</f>
        <v>0</v>
      </c>
      <c r="J8" s="7">
        <v>6</v>
      </c>
      <c r="K8" s="7">
        <f>COUNTIF(Data!$F$2:$F$1048576, "=" &amp; J8)</f>
        <v>38</v>
      </c>
      <c r="L8" s="14">
        <f>COUNTIF(Data!$G$2:$G$1048576, "=" &amp; J8)</f>
        <v>37</v>
      </c>
      <c r="M8" s="14">
        <f>COUNTIF(Data!$H$2:$H$1048576, "=" &amp; J8)</f>
        <v>32</v>
      </c>
      <c r="N8" s="7">
        <f>(COUNTA(Data!C:C)-1) / 10</f>
        <v>39.200000000000003</v>
      </c>
      <c r="O8" s="20">
        <f>N8-2 * SQRT((COUNTA(Data!C:C)-1)*0.1*0.9)</f>
        <v>27.320606076066007</v>
      </c>
      <c r="P8" s="21">
        <f>N8+2 * SQRT((COUNTA(Data!D:D)-1)*0.1*0.9)</f>
        <v>51.079393923933999</v>
      </c>
    </row>
    <row r="9" spans="1:16" x14ac:dyDescent="0.35">
      <c r="A9" s="5">
        <v>77</v>
      </c>
      <c r="B9" s="6">
        <f>COUNTIF(Data!$C$2:$C$1048576, "=" &amp; A9)</f>
        <v>0</v>
      </c>
      <c r="D9" s="5">
        <f t="shared" si="0"/>
        <v>17</v>
      </c>
      <c r="E9" s="6">
        <f>COUNTIF(Data!$D$2:$D$1048576, "=" &amp; D9)</f>
        <v>3</v>
      </c>
      <c r="G9" s="5">
        <f t="shared" si="1"/>
        <v>7</v>
      </c>
      <c r="H9" s="6">
        <f>COUNTIF(Data!$E$2:$E$1048576, "=" &amp; G9)</f>
        <v>0</v>
      </c>
      <c r="J9" s="7">
        <v>7</v>
      </c>
      <c r="K9" s="7">
        <f>COUNTIF(Data!$F$2:$F$1048576, "=" &amp; J9)</f>
        <v>45</v>
      </c>
      <c r="L9" s="14">
        <f>COUNTIF(Data!$G$2:$G$1048576, "=" &amp; J9)</f>
        <v>45</v>
      </c>
      <c r="M9" s="14">
        <f>COUNTIF(Data!$H$2:$H$1048576, "=" &amp; J9)</f>
        <v>46</v>
      </c>
      <c r="N9" s="7">
        <f>(COUNTA(Data!C:C)-1) / 10</f>
        <v>39.200000000000003</v>
      </c>
      <c r="O9" s="20">
        <f>N9-2 * SQRT((COUNTA(Data!C:C)-1)*0.1*0.9)</f>
        <v>27.320606076066007</v>
      </c>
      <c r="P9" s="21">
        <f>N9+2 * SQRT((COUNTA(Data!D:D)-1)*0.1*0.9)</f>
        <v>51.079393923933999</v>
      </c>
    </row>
    <row r="10" spans="1:16" x14ac:dyDescent="0.35">
      <c r="A10" s="5">
        <v>78</v>
      </c>
      <c r="B10" s="6">
        <f>COUNTIF(Data!$C$2:$C$1048576, "=" &amp; A10)</f>
        <v>1</v>
      </c>
      <c r="D10" s="5">
        <f t="shared" si="0"/>
        <v>18</v>
      </c>
      <c r="E10" s="6">
        <f>COUNTIF(Data!$D$2:$D$1048576, "=" &amp; D10)</f>
        <v>4</v>
      </c>
      <c r="G10" s="5">
        <f t="shared" si="1"/>
        <v>8</v>
      </c>
      <c r="H10" s="6">
        <f>COUNTIF(Data!$E$2:$E$1048576, "=" &amp; G10)</f>
        <v>0</v>
      </c>
      <c r="J10" s="7">
        <v>8</v>
      </c>
      <c r="K10" s="7">
        <f>COUNTIF(Data!$F$2:$F$1048576, "=" &amp; J10)</f>
        <v>31</v>
      </c>
      <c r="L10" s="14">
        <f>COUNTIF(Data!$G$2:$G$1048576, "=" &amp; J10)</f>
        <v>32</v>
      </c>
      <c r="M10" s="14">
        <f>COUNTIF(Data!$H$2:$H$1048576, "=" &amp; J10)</f>
        <v>25</v>
      </c>
      <c r="N10" s="7">
        <f>(COUNTA(Data!C:C)-1) / 10</f>
        <v>39.200000000000003</v>
      </c>
      <c r="O10" s="20">
        <f>N10-2 * SQRT((COUNTA(Data!C:C)-1)*0.1*0.9)</f>
        <v>27.320606076066007</v>
      </c>
      <c r="P10" s="21">
        <f>N10+2 * SQRT((COUNTA(Data!D:D)-1)*0.1*0.9)</f>
        <v>51.079393923933999</v>
      </c>
    </row>
    <row r="11" spans="1:16" ht="15" thickBot="1" x14ac:dyDescent="0.4">
      <c r="A11" s="5">
        <v>79</v>
      </c>
      <c r="B11" s="6">
        <f>COUNTIF(Data!$C$2:$C$1048576, "=" &amp; A11)</f>
        <v>0</v>
      </c>
      <c r="D11" s="5">
        <f t="shared" si="0"/>
        <v>19</v>
      </c>
      <c r="E11" s="6">
        <f>COUNTIF(Data!$D$2:$D$1048576, "=" &amp; D11)</f>
        <v>16</v>
      </c>
      <c r="G11" s="5">
        <f t="shared" si="1"/>
        <v>9</v>
      </c>
      <c r="H11" s="6">
        <f>COUNTIF(Data!$E$2:$E$1048576, "=" &amp; G11)</f>
        <v>0</v>
      </c>
      <c r="J11" s="8">
        <v>9</v>
      </c>
      <c r="K11" s="8">
        <f>COUNTIF(Data!$F$2:$F$1048576, "=" &amp; J11)</f>
        <v>27</v>
      </c>
      <c r="L11" s="15">
        <f>COUNTIF(Data!$G$2:$G$1048576, "=" &amp; J11)</f>
        <v>42</v>
      </c>
      <c r="M11" s="15">
        <f>COUNTIF(Data!$H$2:$H$1048576, "=" &amp; J11)</f>
        <v>60</v>
      </c>
      <c r="N11" s="8">
        <f>(COUNTA(Data!C:C)-1) / 10</f>
        <v>39.200000000000003</v>
      </c>
      <c r="O11" s="23">
        <f>N11-2 * SQRT((COUNTA(Data!C:C)-1)*0.1*0.9)</f>
        <v>27.320606076066007</v>
      </c>
      <c r="P11" s="22">
        <f>N11+2 * SQRT((COUNTA(Data!D:D)-1)*0.1*0.9)</f>
        <v>51.079393923933999</v>
      </c>
    </row>
    <row r="12" spans="1:16" x14ac:dyDescent="0.35">
      <c r="A12" s="5">
        <v>80</v>
      </c>
      <c r="B12" s="6">
        <f>COUNTIF(Data!$C$2:$C$1048576, "=" &amp; A12)</f>
        <v>0</v>
      </c>
      <c r="D12" s="5">
        <f t="shared" si="0"/>
        <v>20</v>
      </c>
      <c r="E12" s="6">
        <f>COUNTIF(Data!$D$2:$D$1048576, "=" &amp; D12)</f>
        <v>21</v>
      </c>
      <c r="G12" s="5">
        <f t="shared" si="1"/>
        <v>10</v>
      </c>
      <c r="H12" s="6">
        <f>COUNTIF(Data!$E$2:$E$1048576, "=" &amp; G12)</f>
        <v>0</v>
      </c>
    </row>
    <row r="13" spans="1:16" x14ac:dyDescent="0.35">
      <c r="A13" s="5">
        <v>81</v>
      </c>
      <c r="B13" s="6">
        <f>COUNTIF(Data!$C$2:$C$1048576, "=" &amp; A13)</f>
        <v>1</v>
      </c>
      <c r="D13" s="5">
        <f t="shared" si="0"/>
        <v>21</v>
      </c>
      <c r="E13" s="6">
        <f>COUNTIF(Data!$D$2:$D$1048576, "=" &amp; D13)</f>
        <v>18</v>
      </c>
      <c r="G13" s="5">
        <f t="shared" si="1"/>
        <v>11</v>
      </c>
      <c r="H13" s="6">
        <f>COUNTIF(Data!$E$2:$E$1048576, "=" &amp; G13)</f>
        <v>0</v>
      </c>
    </row>
    <row r="14" spans="1:16" x14ac:dyDescent="0.35">
      <c r="A14" s="5">
        <v>82</v>
      </c>
      <c r="B14" s="6">
        <f>COUNTIF(Data!$C$2:$C$1048576, "=" &amp; A14)</f>
        <v>1</v>
      </c>
      <c r="D14" s="5">
        <f t="shared" si="0"/>
        <v>22</v>
      </c>
      <c r="E14" s="6">
        <f>COUNTIF(Data!$D$2:$D$1048576, "=" &amp; D14)</f>
        <v>28</v>
      </c>
      <c r="G14" s="5">
        <f t="shared" si="1"/>
        <v>12</v>
      </c>
      <c r="H14" s="6">
        <f>COUNTIF(Data!$E$2:$E$1048576, "=" &amp; G14)</f>
        <v>0</v>
      </c>
    </row>
    <row r="15" spans="1:16" x14ac:dyDescent="0.35">
      <c r="A15" s="5">
        <v>83</v>
      </c>
      <c r="B15" s="6">
        <f>COUNTIF(Data!$C$2:$C$1048576, "=" &amp; A15)</f>
        <v>1</v>
      </c>
      <c r="D15" s="5">
        <f t="shared" si="0"/>
        <v>23</v>
      </c>
      <c r="E15" s="6">
        <f>COUNTIF(Data!$D$2:$D$1048576, "=" &amp; D15)</f>
        <v>32</v>
      </c>
      <c r="G15" s="5">
        <f t="shared" si="1"/>
        <v>13</v>
      </c>
      <c r="H15" s="6">
        <f>COUNTIF(Data!$E$2:$E$1048576, "=" &amp; G15)</f>
        <v>0</v>
      </c>
    </row>
    <row r="16" spans="1:16" x14ac:dyDescent="0.35">
      <c r="A16" s="5">
        <v>84</v>
      </c>
      <c r="B16" s="6">
        <f>COUNTIF(Data!$C$2:$C$1048576, "=" &amp; A16)</f>
        <v>4</v>
      </c>
      <c r="D16" s="5">
        <f t="shared" si="0"/>
        <v>24</v>
      </c>
      <c r="E16" s="6">
        <f>COUNTIF(Data!$D$2:$D$1048576, "=" &amp; D16)</f>
        <v>51</v>
      </c>
      <c r="G16" s="5">
        <f t="shared" si="1"/>
        <v>14</v>
      </c>
      <c r="H16" s="6">
        <f>COUNTIF(Data!$E$2:$E$1048576, "=" &amp; G16)</f>
        <v>0</v>
      </c>
    </row>
    <row r="17" spans="1:8" x14ac:dyDescent="0.35">
      <c r="A17" s="5">
        <v>85</v>
      </c>
      <c r="B17" s="6">
        <f>COUNTIF(Data!$C$2:$C$1048576, "=" &amp; A17)</f>
        <v>4</v>
      </c>
      <c r="D17" s="5">
        <f t="shared" si="0"/>
        <v>25</v>
      </c>
      <c r="E17" s="6">
        <f>COUNTIF(Data!$D$2:$D$1048576, "=" &amp; D17)</f>
        <v>32</v>
      </c>
      <c r="G17" s="5">
        <f t="shared" si="1"/>
        <v>15</v>
      </c>
      <c r="H17" s="6">
        <f>COUNTIF(Data!$E$2:$E$1048576, "=" &amp; G17)</f>
        <v>0</v>
      </c>
    </row>
    <row r="18" spans="1:8" x14ac:dyDescent="0.35">
      <c r="A18" s="5">
        <v>86</v>
      </c>
      <c r="B18" s="6">
        <f>COUNTIF(Data!$C$2:$C$1048576, "=" &amp; A18)</f>
        <v>7</v>
      </c>
      <c r="D18" s="5">
        <f t="shared" si="0"/>
        <v>26</v>
      </c>
      <c r="E18" s="6">
        <f>COUNTIF(Data!$D$2:$D$1048576, "=" &amp; D18)</f>
        <v>35</v>
      </c>
      <c r="G18" s="5">
        <f t="shared" si="1"/>
        <v>16</v>
      </c>
      <c r="H18" s="6">
        <f>COUNTIF(Data!$E$2:$E$1048576, "=" &amp; G18)</f>
        <v>0</v>
      </c>
    </row>
    <row r="19" spans="1:8" x14ac:dyDescent="0.35">
      <c r="A19" s="5">
        <v>87</v>
      </c>
      <c r="B19" s="6">
        <f>COUNTIF(Data!$C$2:$C$1048576, "=" &amp; A19)</f>
        <v>2</v>
      </c>
      <c r="D19" s="5">
        <f t="shared" si="0"/>
        <v>27</v>
      </c>
      <c r="E19" s="6">
        <f>COUNTIF(Data!$D$2:$D$1048576, "=" &amp; D19)</f>
        <v>42</v>
      </c>
      <c r="G19" s="5">
        <f t="shared" si="1"/>
        <v>17</v>
      </c>
      <c r="H19" s="6">
        <f>COUNTIF(Data!$E$2:$E$1048576, "=" &amp; G19)</f>
        <v>0</v>
      </c>
    </row>
    <row r="20" spans="1:8" x14ac:dyDescent="0.35">
      <c r="A20" s="5">
        <v>88</v>
      </c>
      <c r="B20" s="6">
        <f>COUNTIF(Data!$C$2:$C$1048576, "=" &amp; A20)</f>
        <v>6</v>
      </c>
      <c r="D20" s="5">
        <f t="shared" si="0"/>
        <v>28</v>
      </c>
      <c r="E20" s="6">
        <f>COUNTIF(Data!$D$2:$D$1048576, "=" &amp; D20)</f>
        <v>28</v>
      </c>
      <c r="G20" s="5">
        <f t="shared" si="1"/>
        <v>18</v>
      </c>
      <c r="H20" s="6">
        <f>COUNTIF(Data!$E$2:$E$1048576, "=" &amp; G20)</f>
        <v>0</v>
      </c>
    </row>
    <row r="21" spans="1:8" x14ac:dyDescent="0.35">
      <c r="A21" s="5">
        <v>89</v>
      </c>
      <c r="B21" s="6">
        <f>COUNTIF(Data!$C$2:$C$1048576, "=" &amp; A21)</f>
        <v>3</v>
      </c>
      <c r="D21" s="5">
        <f t="shared" si="0"/>
        <v>29</v>
      </c>
      <c r="E21" s="6">
        <f>COUNTIF(Data!$D$2:$D$1048576, "=" &amp; D21)</f>
        <v>26</v>
      </c>
      <c r="G21" s="5">
        <f t="shared" si="1"/>
        <v>19</v>
      </c>
      <c r="H21" s="6">
        <f>COUNTIF(Data!$E$2:$E$1048576, "=" &amp; G21)</f>
        <v>0</v>
      </c>
    </row>
    <row r="22" spans="1:8" x14ac:dyDescent="0.35">
      <c r="A22" s="5">
        <v>90</v>
      </c>
      <c r="B22" s="6">
        <f>COUNTIF(Data!$C$2:$C$1048576, "=" &amp; A22)</f>
        <v>11</v>
      </c>
      <c r="D22" s="5">
        <f t="shared" si="0"/>
        <v>30</v>
      </c>
      <c r="E22" s="6">
        <f>COUNTIF(Data!$D$2:$D$1048576, "=" &amp; D22)</f>
        <v>24</v>
      </c>
      <c r="G22" s="5">
        <f t="shared" si="1"/>
        <v>20</v>
      </c>
      <c r="H22" s="6">
        <f>COUNTIF(Data!$E$2:$E$1048576, "=" &amp; G22)</f>
        <v>0</v>
      </c>
    </row>
    <row r="23" spans="1:8" x14ac:dyDescent="0.35">
      <c r="A23" s="5">
        <v>91</v>
      </c>
      <c r="B23" s="6">
        <f>COUNTIF(Data!$C$2:$C$1048576, "=" &amp; A23)</f>
        <v>7</v>
      </c>
      <c r="D23" s="5">
        <f t="shared" si="0"/>
        <v>31</v>
      </c>
      <c r="E23" s="6">
        <f>COUNTIF(Data!$D$2:$D$1048576, "=" &amp; D23)</f>
        <v>18</v>
      </c>
      <c r="G23" s="5">
        <f t="shared" si="1"/>
        <v>21</v>
      </c>
      <c r="H23" s="6">
        <f>COUNTIF(Data!$E$2:$E$1048576, "=" &amp; G23)</f>
        <v>0</v>
      </c>
    </row>
    <row r="24" spans="1:8" x14ac:dyDescent="0.35">
      <c r="A24" s="5">
        <v>92</v>
      </c>
      <c r="B24" s="6">
        <f>COUNTIF(Data!$C$2:$C$1048576, "=" &amp; A24)</f>
        <v>9</v>
      </c>
      <c r="D24" s="5">
        <f t="shared" si="0"/>
        <v>32</v>
      </c>
      <c r="E24" s="6">
        <f>COUNTIF(Data!$D$2:$D$1048576, "=" &amp; D24)</f>
        <v>5</v>
      </c>
      <c r="G24" s="5">
        <f t="shared" si="1"/>
        <v>22</v>
      </c>
      <c r="H24" s="6">
        <f>COUNTIF(Data!$E$2:$E$1048576, "=" &amp; G24)</f>
        <v>0</v>
      </c>
    </row>
    <row r="25" spans="1:8" x14ac:dyDescent="0.35">
      <c r="A25" s="5">
        <v>93</v>
      </c>
      <c r="B25" s="6">
        <f>COUNTIF(Data!$C$2:$C$1048576, "=" &amp; A25)</f>
        <v>11</v>
      </c>
      <c r="D25" s="5">
        <f t="shared" si="0"/>
        <v>33</v>
      </c>
      <c r="E25" s="6">
        <f>COUNTIF(Data!$D$2:$D$1048576, "=" &amp; D25)</f>
        <v>2</v>
      </c>
      <c r="G25" s="5">
        <f t="shared" si="1"/>
        <v>23</v>
      </c>
      <c r="H25" s="6">
        <f>COUNTIF(Data!$E$2:$E$1048576, "=" &amp; G25)</f>
        <v>0</v>
      </c>
    </row>
    <row r="26" spans="1:8" x14ac:dyDescent="0.35">
      <c r="A26" s="5">
        <v>94</v>
      </c>
      <c r="B26" s="6">
        <f>COUNTIF(Data!$C$2:$C$1048576, "=" &amp; A26)</f>
        <v>13</v>
      </c>
      <c r="D26" s="5">
        <f t="shared" si="0"/>
        <v>34</v>
      </c>
      <c r="E26" s="6">
        <f>COUNTIF(Data!$D$2:$D$1048576, "=" &amp; D26)</f>
        <v>3</v>
      </c>
      <c r="G26" s="5">
        <f t="shared" si="1"/>
        <v>24</v>
      </c>
      <c r="H26" s="6">
        <f>COUNTIF(Data!$E$2:$E$1048576, "=" &amp; G26)</f>
        <v>0</v>
      </c>
    </row>
    <row r="27" spans="1:8" x14ac:dyDescent="0.35">
      <c r="A27" s="5">
        <v>95</v>
      </c>
      <c r="B27" s="6">
        <f>COUNTIF(Data!$C$2:$C$1048576, "=" &amp; A27)</f>
        <v>4</v>
      </c>
      <c r="D27" s="5">
        <f t="shared" si="0"/>
        <v>35</v>
      </c>
      <c r="E27" s="6">
        <f>COUNTIF(Data!$D$2:$D$1048576, "=" &amp; D27)</f>
        <v>1</v>
      </c>
      <c r="G27" s="5">
        <f t="shared" si="1"/>
        <v>25</v>
      </c>
      <c r="H27" s="6">
        <f>COUNTIF(Data!$E$2:$E$1048576, "=" &amp; G27)</f>
        <v>0</v>
      </c>
    </row>
    <row r="28" spans="1:8" x14ac:dyDescent="0.35">
      <c r="A28" s="5">
        <v>96</v>
      </c>
      <c r="B28" s="6">
        <f>COUNTIF(Data!$C$2:$C$1048576, "=" &amp; A28)</f>
        <v>8</v>
      </c>
      <c r="D28" s="5">
        <f t="shared" si="0"/>
        <v>36</v>
      </c>
      <c r="E28" s="6">
        <f>COUNTIF(Data!$D$2:$D$1048576, "=" &amp; D28)</f>
        <v>0</v>
      </c>
      <c r="G28" s="5">
        <f t="shared" si="1"/>
        <v>26</v>
      </c>
      <c r="H28" s="6">
        <f>COUNTIF(Data!$E$2:$E$1048576, "=" &amp; G28)</f>
        <v>0</v>
      </c>
    </row>
    <row r="29" spans="1:8" x14ac:dyDescent="0.35">
      <c r="A29" s="5">
        <v>97</v>
      </c>
      <c r="B29" s="6">
        <f>COUNTIF(Data!$C$2:$C$1048576, "=" &amp; A29)</f>
        <v>14</v>
      </c>
      <c r="D29" s="5">
        <f t="shared" si="0"/>
        <v>37</v>
      </c>
      <c r="E29" s="6">
        <f>COUNTIF(Data!$D$2:$D$1048576, "=" &amp; D29)</f>
        <v>0</v>
      </c>
      <c r="G29" s="5">
        <f t="shared" si="1"/>
        <v>27</v>
      </c>
      <c r="H29" s="6">
        <f>COUNTIF(Data!$E$2:$E$1048576, "=" &amp; G29)</f>
        <v>0</v>
      </c>
    </row>
    <row r="30" spans="1:8" x14ac:dyDescent="0.35">
      <c r="A30" s="5">
        <v>98</v>
      </c>
      <c r="B30" s="6">
        <f>COUNTIF(Data!$C$2:$C$1048576, "=" &amp; A30)</f>
        <v>8</v>
      </c>
      <c r="D30" s="5">
        <f t="shared" si="0"/>
        <v>38</v>
      </c>
      <c r="E30" s="6">
        <f>COUNTIF(Data!$D$2:$D$1048576, "=" &amp; D30)</f>
        <v>0</v>
      </c>
      <c r="G30" s="5">
        <f t="shared" si="1"/>
        <v>28</v>
      </c>
      <c r="H30" s="6">
        <f>COUNTIF(Data!$E$2:$E$1048576, "=" &amp; G30)</f>
        <v>0</v>
      </c>
    </row>
    <row r="31" spans="1:8" x14ac:dyDescent="0.35">
      <c r="A31" s="5">
        <v>99</v>
      </c>
      <c r="B31" s="6">
        <f>COUNTIF(Data!$C$2:$C$1048576, "=" &amp; A31)</f>
        <v>7</v>
      </c>
      <c r="D31" s="5">
        <f t="shared" si="0"/>
        <v>39</v>
      </c>
      <c r="E31" s="6">
        <f>COUNTIF(Data!$D$2:$D$1048576, "=" &amp; D31)</f>
        <v>0</v>
      </c>
      <c r="G31" s="5">
        <f t="shared" si="1"/>
        <v>29</v>
      </c>
      <c r="H31" s="6">
        <f>COUNTIF(Data!$E$2:$E$1048576, "=" &amp; G31)</f>
        <v>0</v>
      </c>
    </row>
    <row r="32" spans="1:8" ht="15" thickBot="1" x14ac:dyDescent="0.4">
      <c r="A32" s="5">
        <v>100</v>
      </c>
      <c r="B32" s="6">
        <f>COUNTIF(Data!$C$2:$C$1048576, "=" &amp; A32)</f>
        <v>17</v>
      </c>
      <c r="D32" s="17">
        <f t="shared" si="0"/>
        <v>40</v>
      </c>
      <c r="E32" s="9">
        <f>COUNTIF(Data!$D$2:$D$1048576, "=" &amp; D32)</f>
        <v>0</v>
      </c>
      <c r="G32" s="5">
        <f t="shared" si="1"/>
        <v>30</v>
      </c>
      <c r="H32" s="6">
        <f>COUNTIF(Data!$E$2:$E$1048576, "=" &amp; G32)</f>
        <v>0</v>
      </c>
    </row>
    <row r="33" spans="1:8" x14ac:dyDescent="0.35">
      <c r="A33" s="5">
        <v>101</v>
      </c>
      <c r="B33" s="6">
        <f>COUNTIF(Data!$C$2:$C$1048576, "=" &amp; A33)</f>
        <v>12</v>
      </c>
      <c r="D33" s="13"/>
      <c r="E33" s="14"/>
      <c r="G33" s="5">
        <f t="shared" ref="G33:G96" si="2">G32+1</f>
        <v>31</v>
      </c>
      <c r="H33" s="6">
        <f>COUNTIF(Data!$E$2:$E$1048576, "=" &amp; G33)</f>
        <v>0</v>
      </c>
    </row>
    <row r="34" spans="1:8" x14ac:dyDescent="0.35">
      <c r="A34" s="5">
        <v>102</v>
      </c>
      <c r="B34" s="6">
        <f>COUNTIF(Data!$C$2:$C$1048576, "=" &amp; A34)</f>
        <v>27</v>
      </c>
      <c r="D34" s="13"/>
      <c r="E34" s="14"/>
      <c r="G34" s="5">
        <f t="shared" si="2"/>
        <v>32</v>
      </c>
      <c r="H34" s="6">
        <f>COUNTIF(Data!$E$2:$E$1048576, "=" &amp; G34)</f>
        <v>0</v>
      </c>
    </row>
    <row r="35" spans="1:8" x14ac:dyDescent="0.35">
      <c r="A35" s="5">
        <v>103</v>
      </c>
      <c r="B35" s="6">
        <f>COUNTIF(Data!$C$2:$C$1048576, "=" &amp; A35)</f>
        <v>8</v>
      </c>
      <c r="D35" s="13"/>
      <c r="E35" s="14"/>
      <c r="G35" s="5">
        <f t="shared" si="2"/>
        <v>33</v>
      </c>
      <c r="H35" s="6">
        <f>COUNTIF(Data!$E$2:$E$1048576, "=" &amp; G35)</f>
        <v>0</v>
      </c>
    </row>
    <row r="36" spans="1:8" x14ac:dyDescent="0.35">
      <c r="A36" s="5">
        <v>104</v>
      </c>
      <c r="B36" s="6">
        <f>COUNTIF(Data!$C$2:$C$1048576, "=" &amp; A36)</f>
        <v>20</v>
      </c>
      <c r="D36" s="13"/>
      <c r="E36" s="14"/>
      <c r="G36" s="5">
        <f t="shared" si="2"/>
        <v>34</v>
      </c>
      <c r="H36" s="6">
        <f>COUNTIF(Data!$E$2:$E$1048576, "=" &amp; G36)</f>
        <v>0</v>
      </c>
    </row>
    <row r="37" spans="1:8" x14ac:dyDescent="0.35">
      <c r="A37" s="5">
        <v>105</v>
      </c>
      <c r="B37" s="6">
        <f>COUNTIF(Data!$C$2:$C$1048576, "=" &amp; A37)</f>
        <v>13</v>
      </c>
      <c r="D37" s="13"/>
      <c r="E37" s="14"/>
      <c r="G37" s="5">
        <f t="shared" si="2"/>
        <v>35</v>
      </c>
      <c r="H37" s="6">
        <f>COUNTIF(Data!$E$2:$E$1048576, "=" &amp; G37)</f>
        <v>0</v>
      </c>
    </row>
    <row r="38" spans="1:8" x14ac:dyDescent="0.35">
      <c r="A38" s="5">
        <v>106</v>
      </c>
      <c r="B38" s="6">
        <f>COUNTIF(Data!$C$2:$C$1048576, "=" &amp; A38)</f>
        <v>13</v>
      </c>
      <c r="D38" s="13"/>
      <c r="E38" s="14"/>
      <c r="G38" s="5">
        <f t="shared" si="2"/>
        <v>36</v>
      </c>
      <c r="H38" s="6">
        <f>COUNTIF(Data!$E$2:$E$1048576, "=" &amp; G38)</f>
        <v>0</v>
      </c>
    </row>
    <row r="39" spans="1:8" x14ac:dyDescent="0.35">
      <c r="A39" s="5">
        <v>107</v>
      </c>
      <c r="B39" s="6">
        <f>COUNTIF(Data!$C$2:$C$1048576, "=" &amp; A39)</f>
        <v>15</v>
      </c>
      <c r="D39" s="13"/>
      <c r="E39" s="14"/>
      <c r="G39" s="5">
        <f t="shared" si="2"/>
        <v>37</v>
      </c>
      <c r="H39" s="6">
        <f>COUNTIF(Data!$E$2:$E$1048576, "=" &amp; G39)</f>
        <v>0</v>
      </c>
    </row>
    <row r="40" spans="1:8" x14ac:dyDescent="0.35">
      <c r="A40" s="5">
        <v>108</v>
      </c>
      <c r="B40" s="6">
        <f>COUNTIF(Data!$C$2:$C$1048576, "=" &amp; A40)</f>
        <v>11</v>
      </c>
      <c r="D40" s="13"/>
      <c r="E40" s="14"/>
      <c r="G40" s="5">
        <f t="shared" si="2"/>
        <v>38</v>
      </c>
      <c r="H40" s="6">
        <f>COUNTIF(Data!$E$2:$E$1048576, "=" &amp; G40)</f>
        <v>0</v>
      </c>
    </row>
    <row r="41" spans="1:8" x14ac:dyDescent="0.35">
      <c r="A41" s="5">
        <v>109</v>
      </c>
      <c r="B41" s="6">
        <f>COUNTIF(Data!$C$2:$C$1048576, "=" &amp; A41)</f>
        <v>14</v>
      </c>
      <c r="D41" s="13"/>
      <c r="E41" s="14"/>
      <c r="G41" s="5">
        <f t="shared" si="2"/>
        <v>39</v>
      </c>
      <c r="H41" s="6">
        <f>COUNTIF(Data!$E$2:$E$1048576, "=" &amp; G41)</f>
        <v>0</v>
      </c>
    </row>
    <row r="42" spans="1:8" x14ac:dyDescent="0.35">
      <c r="A42" s="5">
        <v>110</v>
      </c>
      <c r="B42" s="6">
        <f>COUNTIF(Data!$C$2:$C$1048576, "=" &amp; A42)</f>
        <v>12</v>
      </c>
      <c r="D42" s="13"/>
      <c r="E42" s="14"/>
      <c r="G42" s="5">
        <f t="shared" si="2"/>
        <v>40</v>
      </c>
      <c r="H42" s="6">
        <f>COUNTIF(Data!$E$2:$E$1048576, "=" &amp; G42)</f>
        <v>0</v>
      </c>
    </row>
    <row r="43" spans="1:8" x14ac:dyDescent="0.35">
      <c r="A43" s="5">
        <v>111</v>
      </c>
      <c r="B43" s="6">
        <f>COUNTIF(Data!$C$2:$C$1048576, "=" &amp; A43)</f>
        <v>7</v>
      </c>
      <c r="D43" s="13"/>
      <c r="E43" s="14"/>
      <c r="G43" s="5">
        <f t="shared" si="2"/>
        <v>41</v>
      </c>
      <c r="H43" s="6">
        <f>COUNTIF(Data!$E$2:$E$1048576, "=" &amp; G43)</f>
        <v>0</v>
      </c>
    </row>
    <row r="44" spans="1:8" x14ac:dyDescent="0.35">
      <c r="A44" s="5">
        <v>112</v>
      </c>
      <c r="B44" s="6">
        <f>COUNTIF(Data!$C$2:$C$1048576, "=" &amp; A44)</f>
        <v>12</v>
      </c>
      <c r="D44" s="13"/>
      <c r="E44" s="14"/>
      <c r="G44" s="5">
        <f t="shared" si="2"/>
        <v>42</v>
      </c>
      <c r="H44" s="6">
        <f>COUNTIF(Data!$E$2:$E$1048576, "=" &amp; G44)</f>
        <v>0</v>
      </c>
    </row>
    <row r="45" spans="1:8" x14ac:dyDescent="0.35">
      <c r="A45" s="5">
        <v>113</v>
      </c>
      <c r="B45" s="6">
        <f>COUNTIF(Data!$C$2:$C$1048576, "=" &amp; A45)</f>
        <v>15</v>
      </c>
      <c r="D45" s="13"/>
      <c r="E45" s="14"/>
      <c r="G45" s="5">
        <f t="shared" si="2"/>
        <v>43</v>
      </c>
      <c r="H45" s="6">
        <f>COUNTIF(Data!$E$2:$E$1048576, "=" &amp; G45)</f>
        <v>0</v>
      </c>
    </row>
    <row r="46" spans="1:8" x14ac:dyDescent="0.35">
      <c r="A46" s="5">
        <v>114</v>
      </c>
      <c r="B46" s="6">
        <f>COUNTIF(Data!$C$2:$C$1048576, "=" &amp; A46)</f>
        <v>9</v>
      </c>
      <c r="D46" s="13"/>
      <c r="E46" s="14"/>
      <c r="G46" s="5">
        <f t="shared" si="2"/>
        <v>44</v>
      </c>
      <c r="H46" s="6">
        <f>COUNTIF(Data!$E$2:$E$1048576, "=" &amp; G46)</f>
        <v>0</v>
      </c>
    </row>
    <row r="47" spans="1:8" x14ac:dyDescent="0.35">
      <c r="A47" s="5">
        <v>115</v>
      </c>
      <c r="B47" s="6">
        <f>COUNTIF(Data!$C$2:$C$1048576, "=" &amp; A47)</f>
        <v>12</v>
      </c>
      <c r="D47" s="13"/>
      <c r="E47" s="14"/>
      <c r="G47" s="5">
        <f t="shared" si="2"/>
        <v>45</v>
      </c>
      <c r="H47" s="6">
        <f>COUNTIF(Data!$E$2:$E$1048576, "=" &amp; G47)</f>
        <v>0</v>
      </c>
    </row>
    <row r="48" spans="1:8" x14ac:dyDescent="0.35">
      <c r="A48" s="5">
        <v>116</v>
      </c>
      <c r="B48" s="6">
        <f>COUNTIF(Data!$C$2:$C$1048576, "=" &amp; A48)</f>
        <v>9</v>
      </c>
      <c r="D48" s="13"/>
      <c r="E48" s="14"/>
      <c r="G48" s="5">
        <f t="shared" si="2"/>
        <v>46</v>
      </c>
      <c r="H48" s="6">
        <f>COUNTIF(Data!$E$2:$E$1048576, "=" &amp; G48)</f>
        <v>0</v>
      </c>
    </row>
    <row r="49" spans="1:8" x14ac:dyDescent="0.35">
      <c r="A49" s="5">
        <v>117</v>
      </c>
      <c r="B49" s="6">
        <f>COUNTIF(Data!$C$2:$C$1048576, "=" &amp; A49)</f>
        <v>14</v>
      </c>
      <c r="D49" s="13"/>
      <c r="E49" s="14"/>
      <c r="G49" s="5">
        <f t="shared" si="2"/>
        <v>47</v>
      </c>
      <c r="H49" s="6">
        <f>COUNTIF(Data!$E$2:$E$1048576, "=" &amp; G49)</f>
        <v>0</v>
      </c>
    </row>
    <row r="50" spans="1:8" x14ac:dyDescent="0.35">
      <c r="A50" s="5">
        <v>118</v>
      </c>
      <c r="B50" s="6">
        <f>COUNTIF(Data!$C$2:$C$1048576, "=" &amp; A50)</f>
        <v>5</v>
      </c>
      <c r="D50" s="13"/>
      <c r="E50" s="14"/>
      <c r="G50" s="5">
        <f t="shared" si="2"/>
        <v>48</v>
      </c>
      <c r="H50" s="6">
        <f>COUNTIF(Data!$E$2:$E$1048576, "=" &amp; G50)</f>
        <v>0</v>
      </c>
    </row>
    <row r="51" spans="1:8" x14ac:dyDescent="0.35">
      <c r="A51" s="5">
        <v>119</v>
      </c>
      <c r="B51" s="6">
        <f>COUNTIF(Data!$C$2:$C$1048576, "=" &amp; A51)</f>
        <v>3</v>
      </c>
      <c r="D51" s="13"/>
      <c r="E51" s="14"/>
      <c r="G51" s="5">
        <f t="shared" si="2"/>
        <v>49</v>
      </c>
      <c r="H51" s="6">
        <f>COUNTIF(Data!$E$2:$E$1048576, "=" &amp; G51)</f>
        <v>0</v>
      </c>
    </row>
    <row r="52" spans="1:8" x14ac:dyDescent="0.35">
      <c r="A52" s="5">
        <v>120</v>
      </c>
      <c r="B52" s="6">
        <f>COUNTIF(Data!$C$2:$C$1048576, "=" &amp; A52)</f>
        <v>2</v>
      </c>
      <c r="D52" s="13"/>
      <c r="E52" s="14"/>
      <c r="G52" s="5">
        <f t="shared" si="2"/>
        <v>50</v>
      </c>
      <c r="H52" s="6">
        <f>COUNTIF(Data!$E$2:$E$1048576, "=" &amp; G52)</f>
        <v>0</v>
      </c>
    </row>
    <row r="53" spans="1:8" x14ac:dyDescent="0.35">
      <c r="A53" s="5">
        <v>121</v>
      </c>
      <c r="B53" s="6">
        <f>COUNTIF(Data!$C$2:$C$1048576, "=" &amp; A53)</f>
        <v>6</v>
      </c>
      <c r="D53" s="13"/>
      <c r="E53" s="14"/>
      <c r="G53" s="5">
        <f t="shared" si="2"/>
        <v>51</v>
      </c>
      <c r="H53" s="6">
        <f>COUNTIF(Data!$E$2:$E$1048576, "=" &amp; G53)</f>
        <v>0</v>
      </c>
    </row>
    <row r="54" spans="1:8" x14ac:dyDescent="0.35">
      <c r="A54" s="5">
        <v>122</v>
      </c>
      <c r="B54" s="6">
        <f>COUNTIF(Data!$C$2:$C$1048576, "=" &amp; A54)</f>
        <v>4</v>
      </c>
      <c r="D54" s="13"/>
      <c r="E54" s="14"/>
      <c r="G54" s="5">
        <f t="shared" si="2"/>
        <v>52</v>
      </c>
      <c r="H54" s="6">
        <f>COUNTIF(Data!$E$2:$E$1048576, "=" &amp; G54)</f>
        <v>0</v>
      </c>
    </row>
    <row r="55" spans="1:8" x14ac:dyDescent="0.35">
      <c r="A55" s="5">
        <v>123</v>
      </c>
      <c r="B55" s="6">
        <f>COUNTIF(Data!$C$2:$C$1048576, "=" &amp; A55)</f>
        <v>0</v>
      </c>
      <c r="D55" s="13"/>
      <c r="E55" s="14"/>
      <c r="G55" s="5">
        <f t="shared" si="2"/>
        <v>53</v>
      </c>
      <c r="H55" s="6">
        <f>COUNTIF(Data!$E$2:$E$1048576, "=" &amp; G55)</f>
        <v>0</v>
      </c>
    </row>
    <row r="56" spans="1:8" x14ac:dyDescent="0.35">
      <c r="A56" s="5">
        <v>124</v>
      </c>
      <c r="B56" s="6">
        <f>COUNTIF(Data!$C$2:$C$1048576, "=" &amp; A56)</f>
        <v>4</v>
      </c>
      <c r="D56" s="13"/>
      <c r="E56" s="14"/>
      <c r="G56" s="5">
        <f t="shared" si="2"/>
        <v>54</v>
      </c>
      <c r="H56" s="6">
        <f>COUNTIF(Data!$E$2:$E$1048576, "=" &amp; G56)</f>
        <v>0</v>
      </c>
    </row>
    <row r="57" spans="1:8" x14ac:dyDescent="0.35">
      <c r="A57" s="5">
        <v>125</v>
      </c>
      <c r="B57" s="6">
        <f>COUNTIF(Data!$C$2:$C$1048576, "=" &amp; A57)</f>
        <v>3</v>
      </c>
      <c r="D57" s="13"/>
      <c r="E57" s="14"/>
      <c r="G57" s="5">
        <f t="shared" si="2"/>
        <v>55</v>
      </c>
      <c r="H57" s="6">
        <f>COUNTIF(Data!$E$2:$E$1048576, "=" &amp; G57)</f>
        <v>0</v>
      </c>
    </row>
    <row r="58" spans="1:8" x14ac:dyDescent="0.35">
      <c r="A58" s="5">
        <v>126</v>
      </c>
      <c r="B58" s="6">
        <f>COUNTIF(Data!$C$2:$C$1048576, "=" &amp; A58)</f>
        <v>1</v>
      </c>
      <c r="D58" s="13"/>
      <c r="E58" s="14"/>
      <c r="G58" s="5">
        <f t="shared" si="2"/>
        <v>56</v>
      </c>
      <c r="H58" s="6">
        <f>COUNTIF(Data!$E$2:$E$1048576, "=" &amp; G58)</f>
        <v>0</v>
      </c>
    </row>
    <row r="59" spans="1:8" x14ac:dyDescent="0.35">
      <c r="A59" s="5">
        <v>127</v>
      </c>
      <c r="B59" s="6">
        <f>COUNTIF(Data!$C$2:$C$1048576, "=" &amp; A59)</f>
        <v>0</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0</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0</v>
      </c>
    </row>
    <row r="65" spans="1:8" x14ac:dyDescent="0.35">
      <c r="A65" s="5">
        <v>133</v>
      </c>
      <c r="B65" s="6">
        <f>COUNTIF(Data!$C$2:$C$1048576, "=" &amp; A65)</f>
        <v>1</v>
      </c>
      <c r="D65" s="13"/>
      <c r="E65" s="14"/>
      <c r="G65" s="5">
        <f t="shared" si="2"/>
        <v>63</v>
      </c>
      <c r="H65" s="6">
        <f>COUNTIF(Data!$E$2:$E$1048576, "=" &amp; G65)</f>
        <v>0</v>
      </c>
    </row>
    <row r="66" spans="1:8" x14ac:dyDescent="0.35">
      <c r="A66" s="5">
        <v>134</v>
      </c>
      <c r="B66" s="6">
        <f>COUNTIF(Data!$C$2:$C$1048576, "=" &amp; A66)</f>
        <v>0</v>
      </c>
      <c r="D66" s="13"/>
      <c r="E66" s="14"/>
      <c r="G66" s="5">
        <f t="shared" si="2"/>
        <v>64</v>
      </c>
      <c r="H66" s="6">
        <f>COUNTIF(Data!$E$2:$E$1048576, "=" &amp; G66)</f>
        <v>0</v>
      </c>
    </row>
    <row r="67" spans="1:8" x14ac:dyDescent="0.35">
      <c r="A67" s="5">
        <v>135</v>
      </c>
      <c r="B67" s="6">
        <f>COUNTIF(Data!$C$2:$C$1048576, "=" &amp; A67)</f>
        <v>0</v>
      </c>
      <c r="D67" s="13"/>
      <c r="E67" s="14"/>
      <c r="G67" s="5">
        <f t="shared" si="2"/>
        <v>65</v>
      </c>
      <c r="H67" s="6">
        <f>COUNTIF(Data!$E$2:$E$1048576, "=" &amp; G67)</f>
        <v>0</v>
      </c>
    </row>
    <row r="68" spans="1:8" x14ac:dyDescent="0.35">
      <c r="A68" s="5">
        <v>136</v>
      </c>
      <c r="B68" s="6">
        <f>COUNTIF(Data!$C$2:$C$1048576, "=" &amp; A68)</f>
        <v>0</v>
      </c>
      <c r="D68" s="13"/>
      <c r="E68" s="14"/>
      <c r="G68" s="5">
        <f t="shared" si="2"/>
        <v>66</v>
      </c>
      <c r="H68" s="6">
        <f>COUNTIF(Data!$E$2:$E$1048576, "=" &amp; G68)</f>
        <v>0</v>
      </c>
    </row>
    <row r="69" spans="1:8" x14ac:dyDescent="0.35">
      <c r="A69" s="5">
        <v>137</v>
      </c>
      <c r="B69" s="6">
        <f>COUNTIF(Data!$C$2:$C$1048576, "=" &amp; A69)</f>
        <v>0</v>
      </c>
      <c r="D69" s="13"/>
      <c r="E69" s="14"/>
      <c r="G69" s="5">
        <f t="shared" si="2"/>
        <v>67</v>
      </c>
      <c r="H69" s="6">
        <f>COUNTIF(Data!$E$2:$E$1048576, "=" &amp; G69)</f>
        <v>0</v>
      </c>
    </row>
    <row r="70" spans="1:8" x14ac:dyDescent="0.35">
      <c r="A70" s="5">
        <v>138</v>
      </c>
      <c r="B70" s="6">
        <f>COUNTIF(Data!$C$2:$C$1048576, "=" &amp; A70)</f>
        <v>0</v>
      </c>
      <c r="D70" s="13"/>
      <c r="E70" s="14"/>
      <c r="G70" s="5">
        <f t="shared" si="2"/>
        <v>68</v>
      </c>
      <c r="H70" s="6">
        <f>COUNTIF(Data!$E$2:$E$1048576, "=" &amp; G70)</f>
        <v>0</v>
      </c>
    </row>
    <row r="71" spans="1:8" x14ac:dyDescent="0.35">
      <c r="A71" s="5">
        <v>139</v>
      </c>
      <c r="B71" s="6">
        <f>COUNTIF(Data!$C$2:$C$1048576, "=" &amp; A71)</f>
        <v>0</v>
      </c>
      <c r="D71" s="13"/>
      <c r="E71" s="14"/>
      <c r="G71" s="5">
        <f t="shared" si="2"/>
        <v>69</v>
      </c>
      <c r="H71" s="6">
        <f>COUNTIF(Data!$E$2:$E$1048576, "=" &amp; G71)</f>
        <v>0</v>
      </c>
    </row>
    <row r="72" spans="1:8" x14ac:dyDescent="0.35">
      <c r="A72" s="5">
        <v>140</v>
      </c>
      <c r="B72" s="6">
        <f>COUNTIF(Data!$C$2:$C$1048576, "=" &amp; A72)</f>
        <v>0</v>
      </c>
      <c r="D72" s="13"/>
      <c r="E72" s="14"/>
      <c r="G72" s="5">
        <f t="shared" si="2"/>
        <v>70</v>
      </c>
      <c r="H72" s="6">
        <f>COUNTIF(Data!$E$2:$E$1048576, "=" &amp; G72)</f>
        <v>0</v>
      </c>
    </row>
    <row r="73" spans="1:8" x14ac:dyDescent="0.35">
      <c r="A73" s="5">
        <v>141</v>
      </c>
      <c r="B73" s="6">
        <f>COUNTIF(Data!$C$2:$C$1048576, "=" &amp; A73)</f>
        <v>0</v>
      </c>
      <c r="D73" s="13"/>
      <c r="E73" s="14"/>
      <c r="G73" s="5">
        <f t="shared" si="2"/>
        <v>71</v>
      </c>
      <c r="H73" s="6">
        <f>COUNTIF(Data!$E$2:$E$1048576, "=" &amp; G73)</f>
        <v>0</v>
      </c>
    </row>
    <row r="74" spans="1:8" x14ac:dyDescent="0.35">
      <c r="A74" s="5">
        <v>142</v>
      </c>
      <c r="B74" s="6">
        <f>COUNTIF(Data!$C$2:$C$1048576, "=" &amp; A74)</f>
        <v>0</v>
      </c>
      <c r="D74" s="13"/>
      <c r="E74" s="14"/>
      <c r="G74" s="5">
        <f t="shared" si="2"/>
        <v>72</v>
      </c>
      <c r="H74" s="6">
        <f>COUNTIF(Data!$E$2:$E$1048576, "=" &amp; G74)</f>
        <v>0</v>
      </c>
    </row>
    <row r="75" spans="1:8" x14ac:dyDescent="0.35">
      <c r="A75" s="5">
        <v>143</v>
      </c>
      <c r="B75" s="6">
        <f>COUNTIF(Data!$C$2:$C$1048576, "=" &amp; A75)</f>
        <v>0</v>
      </c>
      <c r="D75" s="13"/>
      <c r="E75" s="14"/>
      <c r="G75" s="5">
        <f t="shared" si="2"/>
        <v>73</v>
      </c>
      <c r="H75" s="6">
        <f>COUNTIF(Data!$E$2:$E$1048576, "=" &amp; G75)</f>
        <v>0</v>
      </c>
    </row>
    <row r="76" spans="1:8" x14ac:dyDescent="0.35">
      <c r="A76" s="5">
        <v>144</v>
      </c>
      <c r="B76" s="6">
        <f>COUNTIF(Data!$C$2:$C$1048576, "=" &amp; A76)</f>
        <v>0</v>
      </c>
      <c r="D76" s="13"/>
      <c r="E76" s="14"/>
      <c r="G76" s="5">
        <f t="shared" si="2"/>
        <v>74</v>
      </c>
      <c r="H76" s="6">
        <f>COUNTIF(Data!$E$2:$E$1048576, "=" &amp; G76)</f>
        <v>0</v>
      </c>
    </row>
    <row r="77" spans="1:8" x14ac:dyDescent="0.35">
      <c r="A77" s="5">
        <v>145</v>
      </c>
      <c r="B77" s="6">
        <f>COUNTIF(Data!$C$2:$C$1048576, "=" &amp; A77)</f>
        <v>0</v>
      </c>
      <c r="D77" s="13"/>
      <c r="E77" s="14"/>
      <c r="G77" s="5">
        <f t="shared" si="2"/>
        <v>75</v>
      </c>
      <c r="H77" s="6">
        <f>COUNTIF(Data!$E$2:$E$1048576, "=" &amp; G77)</f>
        <v>0</v>
      </c>
    </row>
    <row r="78" spans="1:8" x14ac:dyDescent="0.35">
      <c r="A78" s="5">
        <v>146</v>
      </c>
      <c r="B78" s="6">
        <f>COUNTIF(Data!$C$2:$C$1048576, "=" &amp; A78)</f>
        <v>0</v>
      </c>
      <c r="D78" s="13"/>
      <c r="E78" s="14"/>
      <c r="G78" s="5">
        <f t="shared" si="2"/>
        <v>76</v>
      </c>
      <c r="H78" s="6">
        <f>COUNTIF(Data!$E$2:$E$1048576, "=" &amp; G78)</f>
        <v>3</v>
      </c>
    </row>
    <row r="79" spans="1:8" x14ac:dyDescent="0.35">
      <c r="A79" s="5">
        <v>147</v>
      </c>
      <c r="B79" s="6">
        <f>COUNTIF(Data!$C$2:$C$1048576, "=" &amp; A79)</f>
        <v>0</v>
      </c>
      <c r="D79" s="13"/>
      <c r="E79" s="14"/>
      <c r="G79" s="5">
        <f t="shared" si="2"/>
        <v>77</v>
      </c>
      <c r="H79" s="6">
        <f>COUNTIF(Data!$E$2:$E$1048576, "=" &amp; G79)</f>
        <v>4</v>
      </c>
    </row>
    <row r="80" spans="1:8" x14ac:dyDescent="0.35">
      <c r="A80" s="5">
        <v>148</v>
      </c>
      <c r="B80" s="6">
        <f>COUNTIF(Data!$C$2:$C$1048576, "=" &amp; A80)</f>
        <v>0</v>
      </c>
      <c r="D80" s="13"/>
      <c r="E80" s="14"/>
      <c r="G80" s="5">
        <f t="shared" si="2"/>
        <v>78</v>
      </c>
      <c r="H80" s="6">
        <f>COUNTIF(Data!$E$2:$E$1048576, "=" &amp; G80)</f>
        <v>7</v>
      </c>
    </row>
    <row r="81" spans="1:8" x14ac:dyDescent="0.35">
      <c r="A81" s="5">
        <v>149</v>
      </c>
      <c r="B81" s="6">
        <f>COUNTIF(Data!$C$2:$C$1048576, "=" &amp; A81)</f>
        <v>0</v>
      </c>
      <c r="D81" s="13"/>
      <c r="E81" s="14"/>
      <c r="G81" s="5">
        <f t="shared" si="2"/>
        <v>79</v>
      </c>
      <c r="H81" s="6">
        <f>COUNTIF(Data!$E$2:$E$1048576, "=" &amp; G81)</f>
        <v>8</v>
      </c>
    </row>
    <row r="82" spans="1:8" ht="15" thickBot="1" x14ac:dyDescent="0.4">
      <c r="A82" s="17">
        <v>150</v>
      </c>
      <c r="B82" s="9">
        <f>COUNTIF(Data!$C$2:$C$1048576, "=" &amp; A82)</f>
        <v>0</v>
      </c>
      <c r="D82" s="13"/>
      <c r="E82" s="14"/>
      <c r="G82" s="5">
        <f t="shared" si="2"/>
        <v>80</v>
      </c>
      <c r="H82" s="6">
        <f>COUNTIF(Data!$E$2:$E$1048576, "=" &amp; G82)</f>
        <v>11</v>
      </c>
    </row>
    <row r="83" spans="1:8" x14ac:dyDescent="0.35">
      <c r="A83" s="5"/>
      <c r="D83" s="13"/>
      <c r="G83" s="5">
        <f t="shared" si="2"/>
        <v>81</v>
      </c>
      <c r="H83" s="6">
        <f>COUNTIF(Data!$E$2:$E$1048576, "=" &amp; G83)</f>
        <v>29</v>
      </c>
    </row>
    <row r="84" spans="1:8" x14ac:dyDescent="0.35">
      <c r="A84" s="5"/>
      <c r="D84" s="13"/>
      <c r="G84" s="5">
        <f t="shared" si="2"/>
        <v>82</v>
      </c>
      <c r="H84" s="6">
        <f>COUNTIF(Data!$E$2:$E$1048576, "=" &amp; G84)</f>
        <v>18</v>
      </c>
    </row>
    <row r="85" spans="1:8" x14ac:dyDescent="0.35">
      <c r="A85" s="5"/>
      <c r="D85" s="13"/>
      <c r="G85" s="5">
        <f t="shared" si="2"/>
        <v>83</v>
      </c>
      <c r="H85" s="6">
        <f>COUNTIF(Data!$E$2:$E$1048576, "=" &amp; G85)</f>
        <v>17</v>
      </c>
    </row>
    <row r="86" spans="1:8" x14ac:dyDescent="0.35">
      <c r="A86" s="5"/>
      <c r="D86" s="13"/>
      <c r="G86" s="5">
        <f t="shared" si="2"/>
        <v>84</v>
      </c>
      <c r="H86" s="6">
        <f>COUNTIF(Data!$E$2:$E$1048576, "=" &amp; G86)</f>
        <v>27</v>
      </c>
    </row>
    <row r="87" spans="1:8" x14ac:dyDescent="0.35">
      <c r="A87" s="5"/>
      <c r="D87" s="13"/>
      <c r="G87" s="5">
        <f t="shared" si="2"/>
        <v>85</v>
      </c>
      <c r="H87" s="6">
        <f>COUNTIF(Data!$E$2:$E$1048576, "=" &amp; G87)</f>
        <v>26</v>
      </c>
    </row>
    <row r="88" spans="1:8" x14ac:dyDescent="0.35">
      <c r="A88" s="5"/>
      <c r="D88" s="13"/>
      <c r="G88" s="5">
        <f t="shared" si="2"/>
        <v>86</v>
      </c>
      <c r="H88" s="6">
        <f>COUNTIF(Data!$E$2:$E$1048576, "=" &amp; G88)</f>
        <v>28</v>
      </c>
    </row>
    <row r="89" spans="1:8" x14ac:dyDescent="0.35">
      <c r="G89" s="5">
        <f t="shared" si="2"/>
        <v>87</v>
      </c>
      <c r="H89" s="6">
        <f>COUNTIF(Data!$E$2:$E$1048576, "=" &amp; G89)</f>
        <v>41</v>
      </c>
    </row>
    <row r="90" spans="1:8" x14ac:dyDescent="0.35">
      <c r="G90" s="5">
        <f t="shared" si="2"/>
        <v>88</v>
      </c>
      <c r="H90" s="6">
        <f>COUNTIF(Data!$E$2:$E$1048576, "=" &amp; G90)</f>
        <v>18</v>
      </c>
    </row>
    <row r="91" spans="1:8" x14ac:dyDescent="0.35">
      <c r="G91" s="5">
        <f t="shared" si="2"/>
        <v>89</v>
      </c>
      <c r="H91" s="6">
        <f>COUNTIF(Data!$E$2:$E$1048576, "=" &amp; G91)</f>
        <v>52</v>
      </c>
    </row>
    <row r="92" spans="1:8" x14ac:dyDescent="0.35">
      <c r="G92" s="5">
        <f t="shared" si="2"/>
        <v>90</v>
      </c>
      <c r="H92" s="6">
        <f>COUNTIF(Data!$E$2:$E$1048576, "=" &amp; G92)</f>
        <v>28</v>
      </c>
    </row>
    <row r="93" spans="1:8" x14ac:dyDescent="0.35">
      <c r="G93" s="5">
        <f t="shared" si="2"/>
        <v>91</v>
      </c>
      <c r="H93" s="6">
        <f>COUNTIF(Data!$E$2:$E$1048576, "=" &amp; G93)</f>
        <v>27</v>
      </c>
    </row>
    <row r="94" spans="1:8" x14ac:dyDescent="0.35">
      <c r="G94" s="5">
        <f t="shared" si="2"/>
        <v>92</v>
      </c>
      <c r="H94" s="6">
        <f>COUNTIF(Data!$E$2:$E$1048576, "=" &amp; G94)</f>
        <v>17</v>
      </c>
    </row>
    <row r="95" spans="1:8" x14ac:dyDescent="0.35">
      <c r="G95" s="5">
        <f t="shared" si="2"/>
        <v>93</v>
      </c>
      <c r="H95" s="6">
        <f>COUNTIF(Data!$E$2:$E$1048576, "=" &amp; G95)</f>
        <v>11</v>
      </c>
    </row>
    <row r="96" spans="1:8" x14ac:dyDescent="0.35">
      <c r="G96" s="5">
        <f t="shared" si="2"/>
        <v>94</v>
      </c>
      <c r="H96" s="6">
        <f>COUNTIF(Data!$E$2:$E$1048576, "=" &amp; G96)</f>
        <v>13</v>
      </c>
    </row>
    <row r="97" spans="7:8" x14ac:dyDescent="0.35">
      <c r="G97" s="5">
        <f t="shared" ref="G97:G101" si="3">G96+1</f>
        <v>95</v>
      </c>
      <c r="H97" s="6">
        <f>COUNTIF(Data!$E$2:$E$1048576, "=" &amp; G97)</f>
        <v>5</v>
      </c>
    </row>
    <row r="98" spans="7:8" x14ac:dyDescent="0.35">
      <c r="G98" s="5">
        <f t="shared" si="3"/>
        <v>96</v>
      </c>
      <c r="H98" s="6">
        <f>COUNTIF(Data!$E$2:$E$1048576, "=" &amp; G98)</f>
        <v>1</v>
      </c>
    </row>
    <row r="99" spans="7:8" x14ac:dyDescent="0.35">
      <c r="G99" s="5">
        <f t="shared" si="3"/>
        <v>97</v>
      </c>
      <c r="H99" s="6">
        <f>COUNTIF(Data!$E$2:$E$1048576, "=" &amp; G99)</f>
        <v>1</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1</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1</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1</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1</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1</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2</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0</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1</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1</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1</v>
      </c>
    </row>
    <row r="694" spans="1:4" x14ac:dyDescent="0.35">
      <c r="A694" s="2">
        <f t="shared" si="20"/>
        <v>83</v>
      </c>
      <c r="B694" s="2">
        <f t="shared" si="21"/>
        <v>19</v>
      </c>
      <c r="C694" s="2" t="s">
        <v>826</v>
      </c>
      <c r="D694" s="6">
        <f>COUNTIF(Data!$I$2:$I$1048576, "=" &amp; C694)</f>
        <v>1</v>
      </c>
    </row>
    <row r="695" spans="1:4" x14ac:dyDescent="0.35">
      <c r="A695" s="2">
        <f t="shared" si="20"/>
        <v>84</v>
      </c>
      <c r="B695" s="2">
        <f t="shared" si="21"/>
        <v>19</v>
      </c>
      <c r="C695" s="2" t="s">
        <v>82</v>
      </c>
      <c r="D695" s="6">
        <f>COUNTIF(Data!$I$2:$I$1048576, "=" &amp; C695)</f>
        <v>3</v>
      </c>
    </row>
    <row r="696" spans="1:4" x14ac:dyDescent="0.35">
      <c r="A696" s="2">
        <f t="shared" si="20"/>
        <v>85</v>
      </c>
      <c r="B696" s="2">
        <f t="shared" si="21"/>
        <v>19</v>
      </c>
      <c r="C696" s="2" t="s">
        <v>83</v>
      </c>
      <c r="D696" s="6">
        <f>COUNTIF(Data!$I$2:$I$1048576, "=" &amp; C696)</f>
        <v>3</v>
      </c>
    </row>
    <row r="697" spans="1:4" x14ac:dyDescent="0.35">
      <c r="A697" s="2">
        <f t="shared" si="20"/>
        <v>86</v>
      </c>
      <c r="B697" s="2">
        <f t="shared" si="21"/>
        <v>19</v>
      </c>
      <c r="C697" s="2" t="s">
        <v>827</v>
      </c>
      <c r="D697" s="6">
        <f>COUNTIF(Data!$I$2:$I$1048576, "=" &amp; C697)</f>
        <v>1</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2</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1</v>
      </c>
    </row>
    <row r="703" spans="1:4" x14ac:dyDescent="0.35">
      <c r="A703" s="2">
        <f t="shared" si="20"/>
        <v>92</v>
      </c>
      <c r="B703" s="2">
        <f t="shared" si="21"/>
        <v>19</v>
      </c>
      <c r="C703" s="2" t="s">
        <v>92</v>
      </c>
      <c r="D703" s="6">
        <f>COUNTIF(Data!$I$2:$I$1048576, "=" &amp; C703)</f>
        <v>2</v>
      </c>
    </row>
    <row r="704" spans="1:4" x14ac:dyDescent="0.35">
      <c r="A704" s="2">
        <f t="shared" si="20"/>
        <v>93</v>
      </c>
      <c r="B704" s="2">
        <f t="shared" si="21"/>
        <v>19</v>
      </c>
      <c r="C704" s="2" t="s">
        <v>94</v>
      </c>
      <c r="D704" s="6">
        <f>COUNTIF(Data!$I$2:$I$1048576, "=" &amp; C704)</f>
        <v>1</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1</v>
      </c>
    </row>
    <row r="773" spans="1:4" x14ac:dyDescent="0.35">
      <c r="A773" s="2">
        <f t="shared" si="24"/>
        <v>86</v>
      </c>
      <c r="B773" s="2">
        <f t="shared" si="25"/>
        <v>20</v>
      </c>
      <c r="C773" s="2" t="s">
        <v>892</v>
      </c>
      <c r="D773" s="6">
        <f>COUNTIF(Data!$I$2:$I$1048576, "=" &amp; C773)</f>
        <v>1</v>
      </c>
    </row>
    <row r="774" spans="1:4" x14ac:dyDescent="0.35">
      <c r="A774" s="2">
        <f t="shared" si="24"/>
        <v>87</v>
      </c>
      <c r="B774" s="2">
        <f t="shared" si="25"/>
        <v>20</v>
      </c>
      <c r="C774" s="2" t="s">
        <v>893</v>
      </c>
      <c r="D774" s="6">
        <f>COUNTIF(Data!$I$2:$I$1048576, "=" &amp; C774)</f>
        <v>2</v>
      </c>
    </row>
    <row r="775" spans="1:4" x14ac:dyDescent="0.35">
      <c r="A775" s="2">
        <f t="shared" si="24"/>
        <v>88</v>
      </c>
      <c r="B775" s="2">
        <f t="shared" si="25"/>
        <v>20</v>
      </c>
      <c r="C775" s="2" t="s">
        <v>894</v>
      </c>
      <c r="D775" s="6">
        <f>COUNTIF(Data!$I$2:$I$1048576, "=" &amp; C775)</f>
        <v>3</v>
      </c>
    </row>
    <row r="776" spans="1:4" x14ac:dyDescent="0.35">
      <c r="A776" s="2">
        <f t="shared" si="24"/>
        <v>89</v>
      </c>
      <c r="B776" s="2">
        <f t="shared" si="25"/>
        <v>20</v>
      </c>
      <c r="C776" s="2" t="s">
        <v>87</v>
      </c>
      <c r="D776" s="6">
        <f>COUNTIF(Data!$I$2:$I$1048576, "=" &amp; C776)</f>
        <v>2</v>
      </c>
    </row>
    <row r="777" spans="1:4" x14ac:dyDescent="0.35">
      <c r="A777" s="2">
        <f t="shared" si="24"/>
        <v>90</v>
      </c>
      <c r="B777" s="2">
        <f t="shared" si="25"/>
        <v>20</v>
      </c>
      <c r="C777" s="2" t="s">
        <v>89</v>
      </c>
      <c r="D777" s="6">
        <f>COUNTIF(Data!$I$2:$I$1048576, "=" &amp; C777)</f>
        <v>3</v>
      </c>
    </row>
    <row r="778" spans="1:4" x14ac:dyDescent="0.35">
      <c r="A778" s="2">
        <f t="shared" si="24"/>
        <v>91</v>
      </c>
      <c r="B778" s="2">
        <f t="shared" si="25"/>
        <v>20</v>
      </c>
      <c r="C778" s="2" t="s">
        <v>91</v>
      </c>
      <c r="D778" s="6">
        <f>COUNTIF(Data!$I$2:$I$1048576, "=" &amp; C778)</f>
        <v>2</v>
      </c>
    </row>
    <row r="779" spans="1:4" x14ac:dyDescent="0.35">
      <c r="A779" s="2">
        <f t="shared" si="24"/>
        <v>92</v>
      </c>
      <c r="B779" s="2">
        <f t="shared" si="25"/>
        <v>20</v>
      </c>
      <c r="C779" s="2" t="s">
        <v>93</v>
      </c>
      <c r="D779" s="6">
        <f>COUNTIF(Data!$I$2:$I$1048576, "=" &amp; C779)</f>
        <v>3</v>
      </c>
    </row>
    <row r="780" spans="1:4" x14ac:dyDescent="0.35">
      <c r="A780" s="2">
        <f t="shared" si="24"/>
        <v>93</v>
      </c>
      <c r="B780" s="2">
        <f t="shared" si="25"/>
        <v>20</v>
      </c>
      <c r="C780" s="2" t="s">
        <v>95</v>
      </c>
      <c r="D780" s="6">
        <f>COUNTIF(Data!$I$2:$I$1048576, "=" &amp; C780)</f>
        <v>2</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1</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1</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1</v>
      </c>
    </row>
    <row r="852" spans="1:4" x14ac:dyDescent="0.35">
      <c r="A852" s="2">
        <f t="shared" si="26"/>
        <v>89</v>
      </c>
      <c r="B852" s="2">
        <f t="shared" si="27"/>
        <v>21</v>
      </c>
      <c r="C852" s="2" t="s">
        <v>961</v>
      </c>
      <c r="D852" s="6">
        <f>COUNTIF(Data!$I$2:$I$1048576, "=" &amp; C852)</f>
        <v>1</v>
      </c>
    </row>
    <row r="853" spans="1:4" x14ac:dyDescent="0.35">
      <c r="A853" s="2">
        <f t="shared" si="26"/>
        <v>90</v>
      </c>
      <c r="B853" s="2">
        <f t="shared" si="27"/>
        <v>21</v>
      </c>
      <c r="C853" s="2" t="s">
        <v>962</v>
      </c>
      <c r="D853" s="6">
        <f>COUNTIF(Data!$I$2:$I$1048576, "=" &amp; C853)</f>
        <v>2</v>
      </c>
    </row>
    <row r="854" spans="1:4" x14ac:dyDescent="0.35">
      <c r="A854" s="2">
        <f t="shared" si="26"/>
        <v>91</v>
      </c>
      <c r="B854" s="2">
        <f t="shared" si="27"/>
        <v>21</v>
      </c>
      <c r="C854" s="2" t="s">
        <v>963</v>
      </c>
      <c r="D854" s="6">
        <f>COUNTIF(Data!$I$2:$I$1048576, "=" &amp; C854)</f>
        <v>2</v>
      </c>
    </row>
    <row r="855" spans="1:4" x14ac:dyDescent="0.35">
      <c r="A855" s="2">
        <f t="shared" si="26"/>
        <v>92</v>
      </c>
      <c r="B855" s="2">
        <f t="shared" si="27"/>
        <v>21</v>
      </c>
      <c r="C855" s="2" t="s">
        <v>964</v>
      </c>
      <c r="D855" s="6">
        <f>COUNTIF(Data!$I$2:$I$1048576, "=" &amp; C855)</f>
        <v>3</v>
      </c>
    </row>
    <row r="856" spans="1:4" x14ac:dyDescent="0.35">
      <c r="A856" s="2">
        <f t="shared" si="26"/>
        <v>93</v>
      </c>
      <c r="B856" s="2">
        <f t="shared" si="27"/>
        <v>21</v>
      </c>
      <c r="C856" s="2" t="s">
        <v>96</v>
      </c>
      <c r="D856" s="6">
        <f>COUNTIF(Data!$I$2:$I$1048576, "=" &amp; C856)</f>
        <v>2</v>
      </c>
    </row>
    <row r="857" spans="1:4" x14ac:dyDescent="0.35">
      <c r="A857" s="2">
        <f t="shared" si="26"/>
        <v>94</v>
      </c>
      <c r="B857" s="2">
        <f t="shared" si="27"/>
        <v>21</v>
      </c>
      <c r="C857" s="2" t="s">
        <v>965</v>
      </c>
      <c r="D857" s="6">
        <f>COUNTIF(Data!$I$2:$I$1048576, "=" &amp; C857)</f>
        <v>3</v>
      </c>
    </row>
    <row r="858" spans="1:4" x14ac:dyDescent="0.35">
      <c r="A858" s="2">
        <f t="shared" si="26"/>
        <v>95</v>
      </c>
      <c r="B858" s="2">
        <f t="shared" si="27"/>
        <v>21</v>
      </c>
      <c r="C858" s="2" t="s">
        <v>966</v>
      </c>
      <c r="D858" s="6">
        <f>COUNTIF(Data!$I$2:$I$1048576, "=" &amp; C858)</f>
        <v>1</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2</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1</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4</v>
      </c>
    </row>
    <row r="930" spans="1:4" x14ac:dyDescent="0.35">
      <c r="A930" s="2">
        <f t="shared" si="28"/>
        <v>91</v>
      </c>
      <c r="B930" s="2">
        <f t="shared" si="29"/>
        <v>22</v>
      </c>
      <c r="C930" s="2" t="s">
        <v>1038</v>
      </c>
      <c r="D930" s="6">
        <f>COUNTIF(Data!$I$2:$I$1048576, "=" &amp; C930)</f>
        <v>1</v>
      </c>
    </row>
    <row r="931" spans="1:4" x14ac:dyDescent="0.35">
      <c r="A931" s="2">
        <f t="shared" si="28"/>
        <v>92</v>
      </c>
      <c r="B931" s="2">
        <f t="shared" si="29"/>
        <v>22</v>
      </c>
      <c r="C931" s="2" t="s">
        <v>1039</v>
      </c>
      <c r="D931" s="6">
        <f>COUNTIF(Data!$I$2:$I$1048576, "=" &amp; C931)</f>
        <v>1</v>
      </c>
    </row>
    <row r="932" spans="1:4" x14ac:dyDescent="0.35">
      <c r="A932" s="2">
        <f t="shared" si="28"/>
        <v>93</v>
      </c>
      <c r="B932" s="2">
        <f t="shared" si="29"/>
        <v>22</v>
      </c>
      <c r="C932" s="2" t="s">
        <v>1040</v>
      </c>
      <c r="D932" s="6">
        <f>COUNTIF(Data!$I$2:$I$1048576, "=" &amp; C932)</f>
        <v>4</v>
      </c>
    </row>
    <row r="933" spans="1:4" x14ac:dyDescent="0.35">
      <c r="A933" s="2">
        <f t="shared" si="28"/>
        <v>94</v>
      </c>
      <c r="B933" s="2">
        <f t="shared" si="29"/>
        <v>22</v>
      </c>
      <c r="C933" s="2" t="s">
        <v>1041</v>
      </c>
      <c r="D933" s="6">
        <f>COUNTIF(Data!$I$2:$I$1048576, "=" &amp; C933)</f>
        <v>4</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3</v>
      </c>
    </row>
    <row r="936" spans="1:4" x14ac:dyDescent="0.35">
      <c r="A936" s="2">
        <f t="shared" si="28"/>
        <v>97</v>
      </c>
      <c r="B936" s="2">
        <f t="shared" si="29"/>
        <v>22</v>
      </c>
      <c r="C936" s="2" t="s">
        <v>1044</v>
      </c>
      <c r="D936" s="6">
        <f>COUNTIF(Data!$I$2:$I$1048576, "=" &amp; C936)</f>
        <v>4</v>
      </c>
    </row>
    <row r="937" spans="1:4" x14ac:dyDescent="0.35">
      <c r="A937" s="2">
        <f t="shared" si="28"/>
        <v>98</v>
      </c>
      <c r="B937" s="2">
        <f t="shared" si="29"/>
        <v>22</v>
      </c>
      <c r="C937" s="2" t="s">
        <v>1045</v>
      </c>
      <c r="D937" s="6">
        <f>COUNTIF(Data!$I$2:$I$1048576, "=" &amp; C937)</f>
        <v>3</v>
      </c>
    </row>
    <row r="938" spans="1:4" x14ac:dyDescent="0.35">
      <c r="A938" s="2">
        <f t="shared" si="28"/>
        <v>99</v>
      </c>
      <c r="B938" s="2">
        <f t="shared" si="29"/>
        <v>22</v>
      </c>
      <c r="C938" s="2" t="s">
        <v>1046</v>
      </c>
      <c r="D938" s="6">
        <f>COUNTIF(Data!$I$2:$I$1048576, "=" &amp; C938)</f>
        <v>1</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1</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1</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2</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5</v>
      </c>
    </row>
    <row r="1010" spans="1:4" x14ac:dyDescent="0.35">
      <c r="A1010" s="2">
        <f t="shared" si="30"/>
        <v>95</v>
      </c>
      <c r="B1010" s="2">
        <f t="shared" si="31"/>
        <v>23</v>
      </c>
      <c r="C1010" s="2" t="s">
        <v>1117</v>
      </c>
      <c r="D1010" s="6">
        <f>COUNTIF(Data!$I$2:$I$1048576, "=" &amp; C1010)</f>
        <v>1</v>
      </c>
    </row>
    <row r="1011" spans="1:4" x14ac:dyDescent="0.35">
      <c r="A1011" s="2">
        <f t="shared" si="30"/>
        <v>96</v>
      </c>
      <c r="B1011" s="2">
        <f t="shared" si="31"/>
        <v>23</v>
      </c>
      <c r="C1011" s="2" t="s">
        <v>104</v>
      </c>
      <c r="D1011" s="6">
        <f>COUNTIF(Data!$I$2:$I$1048576, "=" &amp; C1011)</f>
        <v>3</v>
      </c>
    </row>
    <row r="1012" spans="1:4" x14ac:dyDescent="0.35">
      <c r="A1012" s="2">
        <f t="shared" si="30"/>
        <v>97</v>
      </c>
      <c r="B1012" s="2">
        <f t="shared" si="31"/>
        <v>23</v>
      </c>
      <c r="C1012" s="2" t="s">
        <v>107</v>
      </c>
      <c r="D1012" s="6">
        <f>COUNTIF(Data!$I$2:$I$1048576, "=" &amp; C1012)</f>
        <v>5</v>
      </c>
    </row>
    <row r="1013" spans="1:4" x14ac:dyDescent="0.35">
      <c r="A1013" s="2">
        <f t="shared" si="30"/>
        <v>98</v>
      </c>
      <c r="B1013" s="2">
        <f t="shared" si="31"/>
        <v>23</v>
      </c>
      <c r="C1013" s="2" t="s">
        <v>110</v>
      </c>
      <c r="D1013" s="6">
        <f>COUNTIF(Data!$I$2:$I$1048576, "=" &amp; C1013)</f>
        <v>3</v>
      </c>
    </row>
    <row r="1014" spans="1:4" x14ac:dyDescent="0.35">
      <c r="A1014" s="2">
        <f t="shared" si="30"/>
        <v>99</v>
      </c>
      <c r="B1014" s="2">
        <f t="shared" si="31"/>
        <v>23</v>
      </c>
      <c r="C1014" s="2" t="s">
        <v>1118</v>
      </c>
      <c r="D1014" s="6">
        <f>COUNTIF(Data!$I$2:$I$1048576, "=" &amp; C1014)</f>
        <v>3</v>
      </c>
    </row>
    <row r="1015" spans="1:4" x14ac:dyDescent="0.35">
      <c r="A1015" s="2">
        <f t="shared" si="30"/>
        <v>100</v>
      </c>
      <c r="B1015" s="2">
        <f t="shared" si="31"/>
        <v>23</v>
      </c>
      <c r="C1015" s="2" t="s">
        <v>1119</v>
      </c>
      <c r="D1015" s="6">
        <f>COUNTIF(Data!$I$2:$I$1048576, "=" &amp; C1015)</f>
        <v>6</v>
      </c>
    </row>
    <row r="1016" spans="1:4" x14ac:dyDescent="0.35">
      <c r="A1016" s="2">
        <f t="shared" si="30"/>
        <v>101</v>
      </c>
      <c r="B1016" s="2">
        <f t="shared" si="31"/>
        <v>23</v>
      </c>
      <c r="C1016" s="2" t="s">
        <v>1120</v>
      </c>
      <c r="D1016" s="6">
        <f>COUNTIF(Data!$I$2:$I$1048576, "=" &amp; C1016)</f>
        <v>0</v>
      </c>
    </row>
    <row r="1017" spans="1:4" x14ac:dyDescent="0.35">
      <c r="A1017" s="2">
        <f t="shared" si="30"/>
        <v>102</v>
      </c>
      <c r="B1017" s="2">
        <f t="shared" si="31"/>
        <v>23</v>
      </c>
      <c r="C1017" s="2" t="s">
        <v>1121</v>
      </c>
      <c r="D1017" s="6">
        <f>COUNTIF(Data!$I$2:$I$1048576, "=" &amp; C1017)</f>
        <v>1</v>
      </c>
    </row>
    <row r="1018" spans="1:4" x14ac:dyDescent="0.35">
      <c r="A1018" s="2">
        <f t="shared" si="30"/>
        <v>103</v>
      </c>
      <c r="B1018" s="2">
        <f t="shared" si="31"/>
        <v>23</v>
      </c>
      <c r="C1018" s="2" t="s">
        <v>1122</v>
      </c>
      <c r="D1018" s="6">
        <f>COUNTIF(Data!$I$2:$I$1048576, "=" &amp; C1018)</f>
        <v>2</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1</v>
      </c>
    </row>
    <row r="1085" spans="1:4" x14ac:dyDescent="0.35">
      <c r="A1085" s="2">
        <f t="shared" si="32"/>
        <v>94</v>
      </c>
      <c r="B1085" s="2">
        <f t="shared" si="33"/>
        <v>24</v>
      </c>
      <c r="C1085" s="2" t="s">
        <v>100</v>
      </c>
      <c r="D1085" s="6">
        <f>COUNTIF(Data!$I$2:$I$1048576, "=" &amp; C1085)</f>
        <v>1</v>
      </c>
    </row>
    <row r="1086" spans="1:4" x14ac:dyDescent="0.35">
      <c r="A1086" s="2">
        <f t="shared" si="32"/>
        <v>95</v>
      </c>
      <c r="B1086" s="2">
        <f t="shared" si="33"/>
        <v>24</v>
      </c>
      <c r="C1086" s="2" t="s">
        <v>101</v>
      </c>
      <c r="D1086" s="6">
        <f>COUNTIF(Data!$I$2:$I$1048576, "=" &amp; C1086)</f>
        <v>2</v>
      </c>
    </row>
    <row r="1087" spans="1:4" x14ac:dyDescent="0.35">
      <c r="A1087" s="2">
        <f t="shared" si="32"/>
        <v>96</v>
      </c>
      <c r="B1087" s="2">
        <f t="shared" si="33"/>
        <v>24</v>
      </c>
      <c r="C1087" s="2" t="s">
        <v>1189</v>
      </c>
      <c r="D1087" s="6">
        <f>COUNTIF(Data!$I$2:$I$1048576, "=" &amp; C1087)</f>
        <v>2</v>
      </c>
    </row>
    <row r="1088" spans="1:4" x14ac:dyDescent="0.35">
      <c r="A1088" s="2">
        <f t="shared" si="32"/>
        <v>97</v>
      </c>
      <c r="B1088" s="2">
        <f t="shared" si="33"/>
        <v>24</v>
      </c>
      <c r="C1088" s="2" t="s">
        <v>108</v>
      </c>
      <c r="D1088" s="6">
        <f>COUNTIF(Data!$I$2:$I$1048576, "=" &amp; C1088)</f>
        <v>2</v>
      </c>
    </row>
    <row r="1089" spans="1:4" x14ac:dyDescent="0.35">
      <c r="A1089" s="2">
        <f t="shared" si="32"/>
        <v>98</v>
      </c>
      <c r="B1089" s="2">
        <f t="shared" si="33"/>
        <v>24</v>
      </c>
      <c r="C1089" s="2" t="s">
        <v>111</v>
      </c>
      <c r="D1089" s="6">
        <f>COUNTIF(Data!$I$2:$I$1048576, "=" &amp; C1089)</f>
        <v>2</v>
      </c>
    </row>
    <row r="1090" spans="1:4" x14ac:dyDescent="0.35">
      <c r="A1090" s="2">
        <f t="shared" si="32"/>
        <v>99</v>
      </c>
      <c r="B1090" s="2">
        <f t="shared" si="33"/>
        <v>24</v>
      </c>
      <c r="C1090" s="2" t="s">
        <v>114</v>
      </c>
      <c r="D1090" s="6">
        <f>COUNTIF(Data!$I$2:$I$1048576, "=" &amp; C1090)</f>
        <v>2</v>
      </c>
    </row>
    <row r="1091" spans="1:4" x14ac:dyDescent="0.35">
      <c r="A1091" s="2">
        <f t="shared" ref="A1091:A1154" si="34">VALUE(LEFT(C1091, FIND(" ",C1091)-1))</f>
        <v>100</v>
      </c>
      <c r="B1091" s="2">
        <f t="shared" ref="B1091:B1154" si="35">VALUE(RIGHT(C1091,LEN(C1091)- FIND(" ",C1091)+1))</f>
        <v>24</v>
      </c>
      <c r="C1091" s="2" t="s">
        <v>1190</v>
      </c>
      <c r="D1091" s="6">
        <f>COUNTIF(Data!$I$2:$I$1048576, "=" &amp; C1091)</f>
        <v>8</v>
      </c>
    </row>
    <row r="1092" spans="1:4" x14ac:dyDescent="0.35">
      <c r="A1092" s="2">
        <f t="shared" si="34"/>
        <v>101</v>
      </c>
      <c r="B1092" s="2">
        <f t="shared" si="35"/>
        <v>24</v>
      </c>
      <c r="C1092" s="2" t="s">
        <v>1191</v>
      </c>
      <c r="D1092" s="6">
        <f>COUNTIF(Data!$I$2:$I$1048576, "=" &amp; C1092)</f>
        <v>7</v>
      </c>
    </row>
    <row r="1093" spans="1:4" x14ac:dyDescent="0.35">
      <c r="A1093" s="2">
        <f t="shared" si="34"/>
        <v>102</v>
      </c>
      <c r="B1093" s="2">
        <f t="shared" si="35"/>
        <v>24</v>
      </c>
      <c r="C1093" s="2" t="s">
        <v>1192</v>
      </c>
      <c r="D1093" s="6">
        <f>COUNTIF(Data!$I$2:$I$1048576, "=" &amp; C1093)</f>
        <v>15</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5</v>
      </c>
    </row>
    <row r="1096" spans="1:4" x14ac:dyDescent="0.35">
      <c r="A1096" s="2">
        <f t="shared" si="34"/>
        <v>105</v>
      </c>
      <c r="B1096" s="2">
        <f t="shared" si="35"/>
        <v>24</v>
      </c>
      <c r="C1096" s="2" t="s">
        <v>1195</v>
      </c>
      <c r="D1096" s="6">
        <f>COUNTIF(Data!$I$2:$I$1048576, "=" &amp; C1096)</f>
        <v>2</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1</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1</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1</v>
      </c>
    </row>
    <row r="1167" spans="1:4" x14ac:dyDescent="0.35">
      <c r="A1167" s="2">
        <f t="shared" si="36"/>
        <v>100</v>
      </c>
      <c r="B1167" s="2">
        <f t="shared" si="37"/>
        <v>25</v>
      </c>
      <c r="C1167" s="2" t="s">
        <v>8</v>
      </c>
      <c r="D1167" s="6">
        <f>COUNTIF(Data!$I$2:$I$1048576, "=" &amp; C1167)</f>
        <v>2</v>
      </c>
    </row>
    <row r="1168" spans="1:4" x14ac:dyDescent="0.35">
      <c r="A1168" s="2">
        <f t="shared" si="36"/>
        <v>101</v>
      </c>
      <c r="B1168" s="2">
        <f t="shared" si="37"/>
        <v>25</v>
      </c>
      <c r="C1168" s="2" t="s">
        <v>9</v>
      </c>
      <c r="D1168" s="6">
        <f>COUNTIF(Data!$I$2:$I$1048576, "=" &amp; C1168)</f>
        <v>3</v>
      </c>
    </row>
    <row r="1169" spans="1:4" x14ac:dyDescent="0.35">
      <c r="A1169" s="2">
        <f t="shared" si="36"/>
        <v>102</v>
      </c>
      <c r="B1169" s="2">
        <f t="shared" si="37"/>
        <v>25</v>
      </c>
      <c r="C1169" s="2" t="s">
        <v>12</v>
      </c>
      <c r="D1169" s="6">
        <f>COUNTIF(Data!$I$2:$I$1048576, "=" &amp; C1169)</f>
        <v>6</v>
      </c>
    </row>
    <row r="1170" spans="1:4" x14ac:dyDescent="0.35">
      <c r="A1170" s="2">
        <f t="shared" si="36"/>
        <v>103</v>
      </c>
      <c r="B1170" s="2">
        <f t="shared" si="37"/>
        <v>25</v>
      </c>
      <c r="C1170" s="2" t="s">
        <v>1263</v>
      </c>
      <c r="D1170" s="6">
        <f>COUNTIF(Data!$I$2:$I$1048576, "=" &amp; C1170)</f>
        <v>3</v>
      </c>
    </row>
    <row r="1171" spans="1:4" x14ac:dyDescent="0.35">
      <c r="A1171" s="2">
        <f t="shared" si="36"/>
        <v>104</v>
      </c>
      <c r="B1171" s="2">
        <f t="shared" si="37"/>
        <v>25</v>
      </c>
      <c r="C1171" s="2" t="s">
        <v>1264</v>
      </c>
      <c r="D1171" s="6">
        <f>COUNTIF(Data!$I$2:$I$1048576, "=" &amp; C1171)</f>
        <v>4</v>
      </c>
    </row>
    <row r="1172" spans="1:4" x14ac:dyDescent="0.35">
      <c r="A1172" s="2">
        <f t="shared" si="36"/>
        <v>105</v>
      </c>
      <c r="B1172" s="2">
        <f t="shared" si="37"/>
        <v>25</v>
      </c>
      <c r="C1172" s="2" t="s">
        <v>1265</v>
      </c>
      <c r="D1172" s="6">
        <f>COUNTIF(Data!$I$2:$I$1048576, "=" &amp; C1172)</f>
        <v>2</v>
      </c>
    </row>
    <row r="1173" spans="1:4" x14ac:dyDescent="0.35">
      <c r="A1173" s="2">
        <f t="shared" si="36"/>
        <v>106</v>
      </c>
      <c r="B1173" s="2">
        <f t="shared" si="37"/>
        <v>25</v>
      </c>
      <c r="C1173" s="2" t="s">
        <v>1266</v>
      </c>
      <c r="D1173" s="6">
        <f>COUNTIF(Data!$I$2:$I$1048576, "=" &amp; C1173)</f>
        <v>5</v>
      </c>
    </row>
    <row r="1174" spans="1:4" x14ac:dyDescent="0.35">
      <c r="A1174" s="2">
        <f t="shared" si="36"/>
        <v>107</v>
      </c>
      <c r="B1174" s="2">
        <f t="shared" si="37"/>
        <v>25</v>
      </c>
      <c r="C1174" s="2" t="s">
        <v>1267</v>
      </c>
      <c r="D1174" s="6">
        <f>COUNTIF(Data!$I$2:$I$1048576, "=" &amp; C1174)</f>
        <v>3</v>
      </c>
    </row>
    <row r="1175" spans="1:4" x14ac:dyDescent="0.35">
      <c r="A1175" s="2">
        <f t="shared" si="36"/>
        <v>108</v>
      </c>
      <c r="B1175" s="2">
        <f t="shared" si="37"/>
        <v>25</v>
      </c>
      <c r="C1175" s="2" t="s">
        <v>1268</v>
      </c>
      <c r="D1175" s="6">
        <f>COUNTIF(Data!$I$2:$I$1048576, "=" &amp; C1175)</f>
        <v>1</v>
      </c>
    </row>
    <row r="1176" spans="1:4" x14ac:dyDescent="0.35">
      <c r="A1176" s="2">
        <f t="shared" si="36"/>
        <v>109</v>
      </c>
      <c r="B1176" s="2">
        <f t="shared" si="37"/>
        <v>25</v>
      </c>
      <c r="C1176" s="2" t="s">
        <v>1269</v>
      </c>
      <c r="D1176" s="6">
        <f>COUNTIF(Data!$I$2:$I$1048576, "=" &amp; C1176)</f>
        <v>1</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1</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3</v>
      </c>
    </row>
    <row r="1246" spans="1:4" x14ac:dyDescent="0.35">
      <c r="A1246" s="2">
        <f t="shared" si="38"/>
        <v>103</v>
      </c>
      <c r="B1246" s="2">
        <f t="shared" si="39"/>
        <v>26</v>
      </c>
      <c r="C1246" s="2" t="s">
        <v>15</v>
      </c>
      <c r="D1246" s="6">
        <f>COUNTIF(Data!$I$2:$I$1048576, "=" &amp; C1246)</f>
        <v>2</v>
      </c>
    </row>
    <row r="1247" spans="1:4" x14ac:dyDescent="0.35">
      <c r="A1247" s="2">
        <f t="shared" si="38"/>
        <v>104</v>
      </c>
      <c r="B1247" s="2">
        <f t="shared" si="39"/>
        <v>26</v>
      </c>
      <c r="C1247" s="2" t="s">
        <v>18</v>
      </c>
      <c r="D1247" s="6">
        <f>COUNTIF(Data!$I$2:$I$1048576, "=" &amp; C1247)</f>
        <v>7</v>
      </c>
    </row>
    <row r="1248" spans="1:4" x14ac:dyDescent="0.35">
      <c r="A1248" s="2">
        <f t="shared" si="38"/>
        <v>105</v>
      </c>
      <c r="B1248" s="2">
        <f t="shared" si="39"/>
        <v>26</v>
      </c>
      <c r="C1248" s="2" t="s">
        <v>20</v>
      </c>
      <c r="D1248" s="6">
        <f>COUNTIF(Data!$I$2:$I$1048576, "=" &amp; C1248)</f>
        <v>5</v>
      </c>
    </row>
    <row r="1249" spans="1:4" x14ac:dyDescent="0.35">
      <c r="A1249" s="2">
        <f t="shared" si="38"/>
        <v>106</v>
      </c>
      <c r="B1249" s="2">
        <f t="shared" si="39"/>
        <v>26</v>
      </c>
      <c r="C1249" s="2" t="s">
        <v>22</v>
      </c>
      <c r="D1249" s="6">
        <f>COUNTIF(Data!$I$2:$I$1048576, "=" &amp; C1249)</f>
        <v>4</v>
      </c>
    </row>
    <row r="1250" spans="1:4" x14ac:dyDescent="0.35">
      <c r="A1250" s="2">
        <f t="shared" si="38"/>
        <v>107</v>
      </c>
      <c r="B1250" s="2">
        <f t="shared" si="39"/>
        <v>26</v>
      </c>
      <c r="C1250" s="2" t="s">
        <v>1337</v>
      </c>
      <c r="D1250" s="6">
        <f>COUNTIF(Data!$I$2:$I$1048576, "=" &amp; C1250)</f>
        <v>3</v>
      </c>
    </row>
    <row r="1251" spans="1:4" x14ac:dyDescent="0.35">
      <c r="A1251" s="2">
        <f t="shared" si="38"/>
        <v>108</v>
      </c>
      <c r="B1251" s="2">
        <f t="shared" si="39"/>
        <v>26</v>
      </c>
      <c r="C1251" s="2" t="s">
        <v>27</v>
      </c>
      <c r="D1251" s="6">
        <f>COUNTIF(Data!$I$2:$I$1048576, "=" &amp; C1251)</f>
        <v>3</v>
      </c>
    </row>
    <row r="1252" spans="1:4" x14ac:dyDescent="0.35">
      <c r="A1252" s="2">
        <f t="shared" si="38"/>
        <v>109</v>
      </c>
      <c r="B1252" s="2">
        <f t="shared" si="39"/>
        <v>26</v>
      </c>
      <c r="C1252" s="2" t="s">
        <v>1338</v>
      </c>
      <c r="D1252" s="6">
        <f>COUNTIF(Data!$I$2:$I$1048576, "=" &amp; C1252)</f>
        <v>3</v>
      </c>
    </row>
    <row r="1253" spans="1:4" x14ac:dyDescent="0.35">
      <c r="A1253" s="2">
        <f t="shared" si="38"/>
        <v>110</v>
      </c>
      <c r="B1253" s="2">
        <f t="shared" si="39"/>
        <v>26</v>
      </c>
      <c r="C1253" s="2" t="s">
        <v>1339</v>
      </c>
      <c r="D1253" s="6">
        <f>COUNTIF(Data!$I$2:$I$1048576, "=" &amp; C1253)</f>
        <v>2</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1</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4</v>
      </c>
    </row>
    <row r="1324" spans="1:4" x14ac:dyDescent="0.35">
      <c r="A1324" s="2">
        <f t="shared" si="40"/>
        <v>105</v>
      </c>
      <c r="B1324" s="2">
        <f t="shared" si="41"/>
        <v>27</v>
      </c>
      <c r="C1324" s="2" t="s">
        <v>21</v>
      </c>
      <c r="D1324" s="6">
        <f>COUNTIF(Data!$I$2:$I$1048576, "=" &amp; C1324)</f>
        <v>4</v>
      </c>
    </row>
    <row r="1325" spans="1:4" x14ac:dyDescent="0.35">
      <c r="A1325" s="2">
        <f t="shared" si="40"/>
        <v>106</v>
      </c>
      <c r="B1325" s="2">
        <f t="shared" si="41"/>
        <v>27</v>
      </c>
      <c r="C1325" s="2" t="s">
        <v>23</v>
      </c>
      <c r="D1325" s="6">
        <f>COUNTIF(Data!$I$2:$I$1048576, "=" &amp; C1325)</f>
        <v>3</v>
      </c>
    </row>
    <row r="1326" spans="1:4" x14ac:dyDescent="0.35">
      <c r="A1326" s="2">
        <f t="shared" si="40"/>
        <v>107</v>
      </c>
      <c r="B1326" s="2">
        <f t="shared" si="41"/>
        <v>27</v>
      </c>
      <c r="C1326" s="2" t="s">
        <v>25</v>
      </c>
      <c r="D1326" s="6">
        <f>COUNTIF(Data!$I$2:$I$1048576, "=" &amp; C1326)</f>
        <v>5</v>
      </c>
    </row>
    <row r="1327" spans="1:4" x14ac:dyDescent="0.35">
      <c r="A1327" s="2">
        <f t="shared" si="40"/>
        <v>108</v>
      </c>
      <c r="B1327" s="2">
        <f t="shared" si="41"/>
        <v>27</v>
      </c>
      <c r="C1327" s="2" t="s">
        <v>28</v>
      </c>
      <c r="D1327" s="6">
        <f>COUNTIF(Data!$I$2:$I$1048576, "=" &amp; C1327)</f>
        <v>6</v>
      </c>
    </row>
    <row r="1328" spans="1:4" x14ac:dyDescent="0.35">
      <c r="A1328" s="2">
        <f t="shared" si="40"/>
        <v>109</v>
      </c>
      <c r="B1328" s="2">
        <f t="shared" si="41"/>
        <v>27</v>
      </c>
      <c r="C1328" s="2" t="s">
        <v>31</v>
      </c>
      <c r="D1328" s="6">
        <f>COUNTIF(Data!$I$2:$I$1048576, "=" &amp; C1328)</f>
        <v>6</v>
      </c>
    </row>
    <row r="1329" spans="1:4" x14ac:dyDescent="0.35">
      <c r="A1329" s="2">
        <f t="shared" si="40"/>
        <v>110</v>
      </c>
      <c r="B1329" s="2">
        <f t="shared" si="41"/>
        <v>27</v>
      </c>
      <c r="C1329" s="2" t="s">
        <v>1407</v>
      </c>
      <c r="D1329" s="6">
        <f>COUNTIF(Data!$I$2:$I$1048576, "=" &amp; C1329)</f>
        <v>2</v>
      </c>
    </row>
    <row r="1330" spans="1:4" x14ac:dyDescent="0.35">
      <c r="A1330" s="2">
        <f t="shared" si="40"/>
        <v>111</v>
      </c>
      <c r="B1330" s="2">
        <f t="shared" si="41"/>
        <v>27</v>
      </c>
      <c r="C1330" s="2" t="s">
        <v>1408</v>
      </c>
      <c r="D1330" s="6">
        <f>COUNTIF(Data!$I$2:$I$1048576, "=" &amp; C1330)</f>
        <v>5</v>
      </c>
    </row>
    <row r="1331" spans="1:4" x14ac:dyDescent="0.35">
      <c r="A1331" s="2">
        <f t="shared" si="40"/>
        <v>112</v>
      </c>
      <c r="B1331" s="2">
        <f t="shared" si="41"/>
        <v>27</v>
      </c>
      <c r="C1331" s="2" t="s">
        <v>1409</v>
      </c>
      <c r="D1331" s="6">
        <f>COUNTIF(Data!$I$2:$I$1048576, "=" &amp; C1331)</f>
        <v>2</v>
      </c>
    </row>
    <row r="1332" spans="1:4" x14ac:dyDescent="0.35">
      <c r="A1332" s="2">
        <f t="shared" si="40"/>
        <v>113</v>
      </c>
      <c r="B1332" s="2">
        <f t="shared" si="41"/>
        <v>27</v>
      </c>
      <c r="C1332" s="2" t="s">
        <v>38</v>
      </c>
      <c r="D1332" s="6">
        <f>COUNTIF(Data!$I$2:$I$1048576, "=" &amp; C1332)</f>
        <v>2</v>
      </c>
    </row>
    <row r="1333" spans="1:4" x14ac:dyDescent="0.35">
      <c r="A1333" s="2">
        <f t="shared" si="40"/>
        <v>114</v>
      </c>
      <c r="B1333" s="2">
        <f t="shared" si="41"/>
        <v>27</v>
      </c>
      <c r="C1333" s="2" t="s">
        <v>1410</v>
      </c>
      <c r="D1333" s="6">
        <f>COUNTIF(Data!$I$2:$I$1048576, "=" &amp; C1333)</f>
        <v>2</v>
      </c>
    </row>
    <row r="1334" spans="1:4" x14ac:dyDescent="0.35">
      <c r="A1334" s="2">
        <f t="shared" si="40"/>
        <v>115</v>
      </c>
      <c r="B1334" s="2">
        <f t="shared" si="41"/>
        <v>27</v>
      </c>
      <c r="C1334" s="2" t="s">
        <v>1411</v>
      </c>
      <c r="D1334" s="6">
        <f>COUNTIF(Data!$I$2:$I$1048576, "=" &amp; C1334)</f>
        <v>1</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0</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1</v>
      </c>
    </row>
    <row r="1403" spans="1:4" x14ac:dyDescent="0.35">
      <c r="A1403" s="2">
        <f t="shared" si="42"/>
        <v>108</v>
      </c>
      <c r="B1403" s="2">
        <f t="shared" si="43"/>
        <v>28</v>
      </c>
      <c r="C1403" s="2" t="s">
        <v>29</v>
      </c>
      <c r="D1403" s="6">
        <f>COUNTIF(Data!$I$2:$I$1048576, "=" &amp; C1403)</f>
        <v>1</v>
      </c>
    </row>
    <row r="1404" spans="1:4" x14ac:dyDescent="0.35">
      <c r="A1404" s="2">
        <f t="shared" si="42"/>
        <v>109</v>
      </c>
      <c r="B1404" s="2">
        <f t="shared" si="43"/>
        <v>28</v>
      </c>
      <c r="C1404" s="2" t="s">
        <v>32</v>
      </c>
      <c r="D1404" s="6">
        <f>COUNTIF(Data!$I$2:$I$1048576, "=" &amp; C1404)</f>
        <v>3</v>
      </c>
    </row>
    <row r="1405" spans="1:4" x14ac:dyDescent="0.35">
      <c r="A1405" s="2">
        <f t="shared" si="42"/>
        <v>110</v>
      </c>
      <c r="B1405" s="2">
        <f t="shared" si="43"/>
        <v>28</v>
      </c>
      <c r="C1405" s="2" t="s">
        <v>33</v>
      </c>
      <c r="D1405" s="6">
        <f>COUNTIF(Data!$I$2:$I$1048576, "=" &amp; C1405)</f>
        <v>4</v>
      </c>
    </row>
    <row r="1406" spans="1:4" x14ac:dyDescent="0.35">
      <c r="A1406" s="2">
        <f t="shared" si="42"/>
        <v>111</v>
      </c>
      <c r="B1406" s="2">
        <f t="shared" si="43"/>
        <v>28</v>
      </c>
      <c r="C1406" s="2" t="s">
        <v>1477</v>
      </c>
      <c r="D1406" s="6">
        <f>COUNTIF(Data!$I$2:$I$1048576, "=" &amp; C1406)</f>
        <v>0</v>
      </c>
    </row>
    <row r="1407" spans="1:4" x14ac:dyDescent="0.35">
      <c r="A1407" s="2">
        <f t="shared" si="42"/>
        <v>112</v>
      </c>
      <c r="B1407" s="2">
        <f t="shared" si="43"/>
        <v>28</v>
      </c>
      <c r="C1407" s="2" t="s">
        <v>36</v>
      </c>
      <c r="D1407" s="6">
        <f>COUNTIF(Data!$I$2:$I$1048576, "=" &amp; C1407)</f>
        <v>5</v>
      </c>
    </row>
    <row r="1408" spans="1:4" x14ac:dyDescent="0.35">
      <c r="A1408" s="2">
        <f t="shared" si="42"/>
        <v>113</v>
      </c>
      <c r="B1408" s="2">
        <f t="shared" si="43"/>
        <v>28</v>
      </c>
      <c r="C1408" s="2" t="s">
        <v>39</v>
      </c>
      <c r="D1408" s="6">
        <f>COUNTIF(Data!$I$2:$I$1048576, "=" &amp; C1408)</f>
        <v>7</v>
      </c>
    </row>
    <row r="1409" spans="1:4" x14ac:dyDescent="0.35">
      <c r="A1409" s="2">
        <f t="shared" si="42"/>
        <v>114</v>
      </c>
      <c r="B1409" s="2">
        <f t="shared" si="43"/>
        <v>28</v>
      </c>
      <c r="C1409" s="2" t="s">
        <v>42</v>
      </c>
      <c r="D1409" s="6">
        <f>COUNTIF(Data!$I$2:$I$1048576, "=" &amp; C1409)</f>
        <v>4</v>
      </c>
    </row>
    <row r="1410" spans="1:4" x14ac:dyDescent="0.35">
      <c r="A1410" s="2">
        <f t="shared" si="42"/>
        <v>115</v>
      </c>
      <c r="B1410" s="2">
        <f t="shared" si="43"/>
        <v>28</v>
      </c>
      <c r="C1410" s="2" t="s">
        <v>45</v>
      </c>
      <c r="D1410" s="6">
        <f>COUNTIF(Data!$I$2:$I$1048576, "=" &amp; C1410)</f>
        <v>1</v>
      </c>
    </row>
    <row r="1411" spans="1:4" x14ac:dyDescent="0.35">
      <c r="A1411" s="2">
        <f t="shared" ref="A1411:A1474" si="44">VALUE(LEFT(C1411, FIND(" ",C1411)-1))</f>
        <v>116</v>
      </c>
      <c r="B1411" s="2">
        <f t="shared" ref="B1411:B1474" si="45">VALUE(RIGHT(C1411,LEN(C1411)- FIND(" ",C1411)+1))</f>
        <v>28</v>
      </c>
      <c r="C1411" s="2" t="s">
        <v>47</v>
      </c>
      <c r="D1411" s="6">
        <f>COUNTIF(Data!$I$2:$I$1048576, "=" &amp; C1411)</f>
        <v>1</v>
      </c>
    </row>
    <row r="1412" spans="1:4" x14ac:dyDescent="0.35">
      <c r="A1412" s="2">
        <f t="shared" si="44"/>
        <v>117</v>
      </c>
      <c r="B1412" s="2">
        <f t="shared" si="45"/>
        <v>28</v>
      </c>
      <c r="C1412" s="2" t="s">
        <v>1478</v>
      </c>
      <c r="D1412" s="6">
        <f>COUNTIF(Data!$I$2:$I$1048576, "=" &amp; C1412)</f>
        <v>1</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1</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1</v>
      </c>
    </row>
    <row r="1481" spans="1:4" x14ac:dyDescent="0.35">
      <c r="A1481" s="2">
        <f t="shared" si="46"/>
        <v>110</v>
      </c>
      <c r="B1481" s="2">
        <f t="shared" si="47"/>
        <v>29</v>
      </c>
      <c r="C1481" s="2" t="s">
        <v>34</v>
      </c>
      <c r="D1481" s="6">
        <f>COUNTIF(Data!$I$2:$I$1048576, "=" &amp; C1481)</f>
        <v>2</v>
      </c>
    </row>
    <row r="1482" spans="1:4" x14ac:dyDescent="0.35">
      <c r="A1482" s="2">
        <f t="shared" si="46"/>
        <v>111</v>
      </c>
      <c r="B1482" s="2">
        <f t="shared" si="47"/>
        <v>29</v>
      </c>
      <c r="C1482" s="2" t="s">
        <v>35</v>
      </c>
      <c r="D1482" s="6">
        <f>COUNTIF(Data!$I$2:$I$1048576, "=" &amp; C1482)</f>
        <v>1</v>
      </c>
    </row>
    <row r="1483" spans="1:4" x14ac:dyDescent="0.35">
      <c r="A1483" s="2">
        <f t="shared" si="46"/>
        <v>112</v>
      </c>
      <c r="B1483" s="2">
        <f t="shared" si="47"/>
        <v>29</v>
      </c>
      <c r="C1483" s="2" t="s">
        <v>37</v>
      </c>
      <c r="D1483" s="6">
        <f>COUNTIF(Data!$I$2:$I$1048576, "=" &amp; C1483)</f>
        <v>2</v>
      </c>
    </row>
    <row r="1484" spans="1:4" x14ac:dyDescent="0.35">
      <c r="A1484" s="2">
        <f t="shared" si="46"/>
        <v>113</v>
      </c>
      <c r="B1484" s="2">
        <f t="shared" si="47"/>
        <v>29</v>
      </c>
      <c r="C1484" s="2" t="s">
        <v>40</v>
      </c>
      <c r="D1484" s="6">
        <f>COUNTIF(Data!$I$2:$I$1048576, "=" &amp; C1484)</f>
        <v>5</v>
      </c>
    </row>
    <row r="1485" spans="1:4" x14ac:dyDescent="0.35">
      <c r="A1485" s="2">
        <f t="shared" si="46"/>
        <v>114</v>
      </c>
      <c r="B1485" s="2">
        <f t="shared" si="47"/>
        <v>29</v>
      </c>
      <c r="C1485" s="2" t="s">
        <v>43</v>
      </c>
      <c r="D1485" s="6">
        <f>COUNTIF(Data!$I$2:$I$1048576, "=" &amp; C1485)</f>
        <v>2</v>
      </c>
    </row>
    <row r="1486" spans="1:4" x14ac:dyDescent="0.35">
      <c r="A1486" s="2">
        <f t="shared" si="46"/>
        <v>115</v>
      </c>
      <c r="B1486" s="2">
        <f t="shared" si="47"/>
        <v>29</v>
      </c>
      <c r="C1486" s="2" t="s">
        <v>1545</v>
      </c>
      <c r="D1486" s="6">
        <f>COUNTIF(Data!$I$2:$I$1048576, "=" &amp; C1486)</f>
        <v>4</v>
      </c>
    </row>
    <row r="1487" spans="1:4" x14ac:dyDescent="0.35">
      <c r="A1487" s="2">
        <f t="shared" si="46"/>
        <v>116</v>
      </c>
      <c r="B1487" s="2">
        <f t="shared" si="47"/>
        <v>29</v>
      </c>
      <c r="C1487" s="2" t="s">
        <v>48</v>
      </c>
      <c r="D1487" s="6">
        <f>COUNTIF(Data!$I$2:$I$1048576, "=" &amp; C1487)</f>
        <v>2</v>
      </c>
    </row>
    <row r="1488" spans="1:4" x14ac:dyDescent="0.35">
      <c r="A1488" s="2">
        <f t="shared" si="46"/>
        <v>117</v>
      </c>
      <c r="B1488" s="2">
        <f t="shared" si="47"/>
        <v>29</v>
      </c>
      <c r="C1488" s="2" t="s">
        <v>50</v>
      </c>
      <c r="D1488" s="6">
        <f>COUNTIF(Data!$I$2:$I$1048576, "=" &amp; C1488)</f>
        <v>4</v>
      </c>
    </row>
    <row r="1489" spans="1:4" x14ac:dyDescent="0.35">
      <c r="A1489" s="2">
        <f t="shared" si="46"/>
        <v>118</v>
      </c>
      <c r="B1489" s="2">
        <f t="shared" si="47"/>
        <v>29</v>
      </c>
      <c r="C1489" s="2" t="s">
        <v>1546</v>
      </c>
      <c r="D1489" s="6">
        <f>COUNTIF(Data!$I$2:$I$1048576, "=" &amp; C1489)</f>
        <v>1</v>
      </c>
    </row>
    <row r="1490" spans="1:4" x14ac:dyDescent="0.35">
      <c r="A1490" s="2">
        <f t="shared" si="46"/>
        <v>119</v>
      </c>
      <c r="B1490" s="2">
        <f t="shared" si="47"/>
        <v>29</v>
      </c>
      <c r="C1490" s="2" t="s">
        <v>1547</v>
      </c>
      <c r="D1490" s="6">
        <f>COUNTIF(Data!$I$2:$I$1048576, "=" &amp; C1490)</f>
        <v>1</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2</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1</v>
      </c>
    </row>
    <row r="1560" spans="1:4" x14ac:dyDescent="0.35">
      <c r="A1560" s="2">
        <f t="shared" si="48"/>
        <v>113</v>
      </c>
      <c r="B1560" s="2">
        <f t="shared" si="49"/>
        <v>30</v>
      </c>
      <c r="C1560" s="2" t="s">
        <v>1617</v>
      </c>
      <c r="D1560" s="6">
        <f>COUNTIF(Data!$I$2:$I$1048576, "=" &amp; C1560)</f>
        <v>1</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5</v>
      </c>
    </row>
    <row r="1563" spans="1:4" x14ac:dyDescent="0.35">
      <c r="A1563" s="2">
        <f t="shared" si="48"/>
        <v>116</v>
      </c>
      <c r="B1563" s="2">
        <f t="shared" si="49"/>
        <v>30</v>
      </c>
      <c r="C1563" s="2" t="s">
        <v>49</v>
      </c>
      <c r="D1563" s="6">
        <f>COUNTIF(Data!$I$2:$I$1048576, "=" &amp; C1563)</f>
        <v>3</v>
      </c>
    </row>
    <row r="1564" spans="1:4" x14ac:dyDescent="0.35">
      <c r="A1564" s="2">
        <f t="shared" si="48"/>
        <v>117</v>
      </c>
      <c r="B1564" s="2">
        <f t="shared" si="49"/>
        <v>30</v>
      </c>
      <c r="C1564" s="2" t="s">
        <v>51</v>
      </c>
      <c r="D1564" s="6">
        <f>COUNTIF(Data!$I$2:$I$1048576, "=" &amp; C1564)</f>
        <v>4</v>
      </c>
    </row>
    <row r="1565" spans="1:4" x14ac:dyDescent="0.35">
      <c r="A1565" s="2">
        <f t="shared" si="48"/>
        <v>118</v>
      </c>
      <c r="B1565" s="2">
        <f t="shared" si="49"/>
        <v>30</v>
      </c>
      <c r="C1565" s="2" t="s">
        <v>53</v>
      </c>
      <c r="D1565" s="6">
        <f>COUNTIF(Data!$I$2:$I$1048576, "=" &amp; C1565)</f>
        <v>4</v>
      </c>
    </row>
    <row r="1566" spans="1:4" x14ac:dyDescent="0.35">
      <c r="A1566" s="2">
        <f t="shared" si="48"/>
        <v>119</v>
      </c>
      <c r="B1566" s="2">
        <f t="shared" si="49"/>
        <v>30</v>
      </c>
      <c r="C1566" s="2" t="s">
        <v>55</v>
      </c>
      <c r="D1566" s="6">
        <f>COUNTIF(Data!$I$2:$I$1048576, "=" &amp; C1566)</f>
        <v>1</v>
      </c>
    </row>
    <row r="1567" spans="1:4" x14ac:dyDescent="0.35">
      <c r="A1567" s="2">
        <f t="shared" si="48"/>
        <v>120</v>
      </c>
      <c r="B1567" s="2">
        <f t="shared" si="49"/>
        <v>30</v>
      </c>
      <c r="C1567" s="2" t="s">
        <v>1618</v>
      </c>
      <c r="D1567" s="6">
        <f>COUNTIF(Data!$I$2:$I$1048576, "=" &amp; C1567)</f>
        <v>1</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1</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1</v>
      </c>
    </row>
    <row r="1638" spans="1:4" x14ac:dyDescent="0.35">
      <c r="A1638" s="2">
        <f t="shared" si="50"/>
        <v>115</v>
      </c>
      <c r="B1638" s="2">
        <f t="shared" si="51"/>
        <v>31</v>
      </c>
      <c r="C1638" s="2" t="s">
        <v>1689</v>
      </c>
      <c r="D1638" s="6">
        <f>COUNTIF(Data!$I$2:$I$1048576, "=" &amp; C1638)</f>
        <v>1</v>
      </c>
    </row>
    <row r="1639" spans="1:4" x14ac:dyDescent="0.35">
      <c r="A1639" s="2">
        <f t="shared" si="50"/>
        <v>116</v>
      </c>
      <c r="B1639" s="2">
        <f t="shared" si="51"/>
        <v>31</v>
      </c>
      <c r="C1639" s="2" t="s">
        <v>1690</v>
      </c>
      <c r="D1639" s="6">
        <f>COUNTIF(Data!$I$2:$I$1048576, "=" &amp; C1639)</f>
        <v>3</v>
      </c>
    </row>
    <row r="1640" spans="1:4" x14ac:dyDescent="0.35">
      <c r="A1640" s="2">
        <f t="shared" si="50"/>
        <v>117</v>
      </c>
      <c r="B1640" s="2">
        <f t="shared" si="51"/>
        <v>31</v>
      </c>
      <c r="C1640" s="2" t="s">
        <v>52</v>
      </c>
      <c r="D1640" s="6">
        <f>COUNTIF(Data!$I$2:$I$1048576, "=" &amp; C1640)</f>
        <v>5</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5</v>
      </c>
    </row>
    <row r="1645" spans="1:4" x14ac:dyDescent="0.35">
      <c r="A1645" s="2">
        <f t="shared" si="50"/>
        <v>122</v>
      </c>
      <c r="B1645" s="2">
        <f t="shared" si="51"/>
        <v>31</v>
      </c>
      <c r="C1645" s="2" t="s">
        <v>1692</v>
      </c>
      <c r="D1645" s="6">
        <f>COUNTIF(Data!$I$2:$I$1048576, "=" &amp; C1645)</f>
        <v>2</v>
      </c>
    </row>
    <row r="1646" spans="1:4" x14ac:dyDescent="0.35">
      <c r="A1646" s="2">
        <f t="shared" si="50"/>
        <v>123</v>
      </c>
      <c r="B1646" s="2">
        <f t="shared" si="51"/>
        <v>31</v>
      </c>
      <c r="C1646" s="2" t="s">
        <v>1693</v>
      </c>
      <c r="D1646" s="6">
        <f>COUNTIF(Data!$I$2:$I$1048576, "=" &amp; C1646)</f>
        <v>0</v>
      </c>
    </row>
    <row r="1647" spans="1:4" x14ac:dyDescent="0.35">
      <c r="A1647" s="2">
        <f t="shared" si="50"/>
        <v>124</v>
      </c>
      <c r="B1647" s="2">
        <f t="shared" si="51"/>
        <v>31</v>
      </c>
      <c r="C1647" s="2" t="s">
        <v>1694</v>
      </c>
      <c r="D1647" s="6">
        <f>COUNTIF(Data!$I$2:$I$1048576, "=" &amp; C1647)</f>
        <v>1</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1</v>
      </c>
    </row>
    <row r="1719" spans="1:4" x14ac:dyDescent="0.35">
      <c r="A1719" s="2">
        <f t="shared" si="52"/>
        <v>120</v>
      </c>
      <c r="B1719" s="2">
        <f t="shared" si="53"/>
        <v>32</v>
      </c>
      <c r="C1719" s="2" t="s">
        <v>57</v>
      </c>
      <c r="D1719" s="6">
        <f>COUNTIF(Data!$I$2:$I$1048576, "=" &amp; C1719)</f>
        <v>1</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1</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1</v>
      </c>
    </row>
    <row r="1724" spans="1:4" x14ac:dyDescent="0.35">
      <c r="A1724" s="2">
        <f t="shared" si="52"/>
        <v>125</v>
      </c>
      <c r="B1724" s="2">
        <f t="shared" si="53"/>
        <v>32</v>
      </c>
      <c r="C1724" s="2" t="s">
        <v>1766</v>
      </c>
      <c r="D1724" s="6">
        <f>COUNTIF(Data!$I$2:$I$1048576, "=" &amp; C1724)</f>
        <v>1</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1</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2</v>
      </c>
    </row>
    <row r="1876" spans="1:4" x14ac:dyDescent="0.35">
      <c r="A1876" s="2">
        <f t="shared" si="58"/>
        <v>125</v>
      </c>
      <c r="B1876" s="2">
        <f t="shared" si="59"/>
        <v>34</v>
      </c>
      <c r="C1876" s="2" t="s">
        <v>67</v>
      </c>
      <c r="D1876" s="6">
        <f>COUNTIF(Data!$I$2:$I$1048576, "=" &amp; C1876)</f>
        <v>1</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1</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68" t="s">
        <v>2408</v>
      </c>
      <c r="C1" s="69"/>
      <c r="D1" s="69"/>
      <c r="E1" s="70"/>
      <c r="F1" s="70"/>
      <c r="G1" s="70"/>
      <c r="H1" s="70"/>
      <c r="I1" s="71"/>
      <c r="J1" s="72"/>
      <c r="K1" s="35"/>
    </row>
    <row r="2" spans="1:11" ht="10.5" customHeight="1" thickBot="1" x14ac:dyDescent="0.4">
      <c r="A2" s="52"/>
      <c r="B2" s="49"/>
      <c r="C2" s="49"/>
      <c r="D2" s="49"/>
      <c r="E2" s="50"/>
      <c r="F2" s="50"/>
      <c r="G2" s="50"/>
      <c r="H2" s="50"/>
      <c r="I2" s="51"/>
      <c r="J2" s="51"/>
      <c r="K2" s="35"/>
    </row>
    <row r="3" spans="1:11" ht="15.75" customHeight="1" thickTop="1" x14ac:dyDescent="0.35">
      <c r="B3" s="65" t="s">
        <v>2436</v>
      </c>
      <c r="C3" s="66"/>
      <c r="D3" s="66"/>
      <c r="E3" s="66"/>
      <c r="F3" s="66"/>
      <c r="G3" s="66"/>
      <c r="H3" s="66"/>
      <c r="I3" s="66"/>
      <c r="J3" s="67"/>
      <c r="K3" s="33"/>
    </row>
    <row r="4" spans="1:11" x14ac:dyDescent="0.35">
      <c r="B4" s="83" t="s">
        <v>2443</v>
      </c>
      <c r="C4" s="84"/>
      <c r="D4" s="84"/>
      <c r="E4" s="84"/>
      <c r="F4" s="84"/>
      <c r="G4" s="84"/>
      <c r="H4" s="84"/>
      <c r="I4" s="84"/>
      <c r="J4" s="85"/>
      <c r="K4" s="47"/>
    </row>
    <row r="5" spans="1:11" ht="13.5" customHeight="1" x14ac:dyDescent="0.35">
      <c r="B5" s="86"/>
      <c r="C5" s="87"/>
      <c r="D5" s="87"/>
      <c r="E5" s="87"/>
      <c r="F5" s="87"/>
      <c r="G5" s="87"/>
      <c r="H5" s="87"/>
      <c r="I5" s="87"/>
      <c r="J5" s="88"/>
      <c r="K5" s="47"/>
    </row>
    <row r="6" spans="1:11" ht="13.5" customHeight="1" x14ac:dyDescent="0.35">
      <c r="B6" s="86"/>
      <c r="C6" s="87"/>
      <c r="D6" s="87"/>
      <c r="E6" s="87"/>
      <c r="F6" s="87"/>
      <c r="G6" s="87"/>
      <c r="H6" s="87"/>
      <c r="I6" s="87"/>
      <c r="J6" s="88"/>
      <c r="K6" s="48"/>
    </row>
    <row r="7" spans="1:11" ht="13.5" customHeight="1" x14ac:dyDescent="0.35">
      <c r="B7" s="89" t="s">
        <v>2444</v>
      </c>
      <c r="C7" s="90"/>
      <c r="D7" s="90"/>
      <c r="E7" s="90"/>
      <c r="F7" s="90"/>
      <c r="G7" s="90"/>
      <c r="H7" s="90"/>
      <c r="I7" s="90"/>
      <c r="J7" s="91"/>
      <c r="K7" s="48"/>
    </row>
    <row r="8" spans="1:11" ht="13.5" customHeight="1" thickBot="1" x14ac:dyDescent="0.4">
      <c r="B8" s="92"/>
      <c r="C8" s="93"/>
      <c r="D8" s="93"/>
      <c r="E8" s="93"/>
      <c r="F8" s="93"/>
      <c r="G8" s="93"/>
      <c r="H8" s="93"/>
      <c r="I8" s="93"/>
      <c r="J8" s="94"/>
      <c r="K8" s="47"/>
    </row>
    <row r="9" spans="1:11" ht="10.5" customHeight="1" thickTop="1" thickBot="1" x14ac:dyDescent="0.4"/>
    <row r="10" spans="1:11" ht="13.5" customHeight="1" thickTop="1" x14ac:dyDescent="0.35">
      <c r="A10" s="28"/>
      <c r="B10" s="79" t="s">
        <v>2435</v>
      </c>
      <c r="C10" s="80"/>
      <c r="D10" s="80"/>
      <c r="E10" s="80"/>
      <c r="F10" s="81"/>
      <c r="G10" s="81"/>
      <c r="H10" s="81"/>
      <c r="I10" s="81"/>
      <c r="J10" s="82"/>
      <c r="K10" s="28"/>
    </row>
    <row r="11" spans="1:11" ht="13.5" customHeight="1" x14ac:dyDescent="0.35">
      <c r="B11" s="39" t="s">
        <v>2398</v>
      </c>
      <c r="C11" s="34"/>
      <c r="D11" s="34"/>
      <c r="E11" s="55" t="s">
        <v>119</v>
      </c>
      <c r="F11" s="61"/>
      <c r="G11" s="78" t="s">
        <v>2398</v>
      </c>
      <c r="H11" s="71"/>
      <c r="I11" s="71"/>
      <c r="J11" s="40" t="s">
        <v>119</v>
      </c>
    </row>
    <row r="12" spans="1:11" ht="13.5" customHeight="1" x14ac:dyDescent="0.35">
      <c r="B12" s="41" t="s">
        <v>2404</v>
      </c>
      <c r="C12" s="27"/>
      <c r="D12" s="27"/>
      <c r="E12" s="56"/>
      <c r="F12" s="59"/>
      <c r="G12" s="76" t="s">
        <v>2413</v>
      </c>
      <c r="H12" s="77"/>
      <c r="I12" s="77"/>
      <c r="J12" s="42" t="s">
        <v>2414</v>
      </c>
    </row>
    <row r="13" spans="1:11" ht="13.5" customHeight="1" x14ac:dyDescent="0.35">
      <c r="B13" s="41" t="s">
        <v>2405</v>
      </c>
      <c r="C13" s="27"/>
      <c r="D13" s="27"/>
      <c r="E13" s="56"/>
      <c r="F13" s="59"/>
      <c r="G13" s="76" t="s">
        <v>2416</v>
      </c>
      <c r="H13" s="77"/>
      <c r="I13" s="77"/>
      <c r="J13" s="43">
        <f>COUNTIF(Data!$N:$N,"immature") / (COUNTA(Data!$N:$N)-1)</f>
        <v>1.7283950617283949E-2</v>
      </c>
    </row>
    <row r="14" spans="1:11" ht="13.5" customHeight="1" x14ac:dyDescent="0.35">
      <c r="B14" s="41" t="s">
        <v>2406</v>
      </c>
      <c r="C14" s="27"/>
      <c r="D14" s="27"/>
      <c r="E14" s="57"/>
      <c r="F14" s="59"/>
      <c r="G14" s="76" t="s">
        <v>2417</v>
      </c>
      <c r="H14" s="77"/>
      <c r="I14" s="77"/>
      <c r="J14" s="43">
        <f>COUNTIF(Data!$N:$N,"mature") / (COUNTA(Data!$N:$N)-1)</f>
        <v>0.95061728395061729</v>
      </c>
    </row>
    <row r="15" spans="1:11" ht="13.5" customHeight="1" x14ac:dyDescent="0.35">
      <c r="B15" s="41" t="s">
        <v>2407</v>
      </c>
      <c r="C15" s="27"/>
      <c r="D15" s="27"/>
      <c r="E15" s="57"/>
      <c r="F15" s="59"/>
      <c r="G15" s="76" t="s">
        <v>2418</v>
      </c>
      <c r="H15" s="77"/>
      <c r="I15" s="77"/>
      <c r="J15" s="44">
        <f>AVERAGE(Data!$S$2:$S$9911)</f>
        <v>-0.34648601428916148</v>
      </c>
    </row>
    <row r="16" spans="1:11" ht="13.5" customHeight="1" x14ac:dyDescent="0.35">
      <c r="B16" s="41" t="s">
        <v>2411</v>
      </c>
      <c r="C16" s="27"/>
      <c r="D16" s="27"/>
      <c r="E16" s="57"/>
      <c r="F16" s="59"/>
      <c r="G16" s="76" t="s">
        <v>2409</v>
      </c>
      <c r="H16" s="77"/>
      <c r="I16" s="77"/>
      <c r="J16" s="42">
        <f>COUNTIF(Data!$R$2:$R$9911,"&lt;=-1.27")</f>
        <v>0</v>
      </c>
    </row>
    <row r="17" spans="2:11" ht="13.5" customHeight="1" x14ac:dyDescent="0.35">
      <c r="B17" s="41" t="s">
        <v>2412</v>
      </c>
      <c r="C17" s="27"/>
      <c r="D17" s="27"/>
      <c r="E17" s="57"/>
      <c r="F17" s="59"/>
      <c r="G17" s="77"/>
      <c r="H17" s="77"/>
      <c r="I17" s="77"/>
      <c r="J17" s="37"/>
    </row>
    <row r="18" spans="2:11" ht="13.5" customHeight="1" thickBot="1" x14ac:dyDescent="0.4">
      <c r="B18" s="45" t="s">
        <v>2410</v>
      </c>
      <c r="C18" s="46"/>
      <c r="D18" s="46"/>
      <c r="E18" s="58">
        <f>COUNTA(Data!$C:$C)-1</f>
        <v>392</v>
      </c>
      <c r="F18" s="60"/>
      <c r="G18" s="130"/>
      <c r="H18" s="130"/>
      <c r="I18" s="130"/>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34" t="s">
        <v>2437</v>
      </c>
      <c r="C34" s="110"/>
      <c r="D34" s="110"/>
      <c r="E34" s="135"/>
      <c r="F34" s="29"/>
      <c r="G34" s="134" t="s">
        <v>2440</v>
      </c>
      <c r="H34" s="142"/>
      <c r="I34" s="142"/>
      <c r="J34" s="143"/>
      <c r="K34" s="31"/>
    </row>
    <row r="35" spans="2:11" ht="11.25" customHeight="1" x14ac:dyDescent="0.35">
      <c r="B35" s="136" t="s">
        <v>2438</v>
      </c>
      <c r="C35" s="137"/>
      <c r="D35" s="137"/>
      <c r="E35" s="138"/>
      <c r="F35" s="29"/>
      <c r="G35" s="124"/>
      <c r="H35" s="125"/>
      <c r="I35" s="125"/>
      <c r="J35" s="126"/>
      <c r="K35" s="31"/>
    </row>
    <row r="36" spans="2:11" ht="11.25" customHeight="1" x14ac:dyDescent="0.35">
      <c r="B36" s="136" t="s">
        <v>2439</v>
      </c>
      <c r="C36" s="137"/>
      <c r="D36" s="137"/>
      <c r="E36" s="138"/>
      <c r="F36" s="29"/>
      <c r="G36" s="124"/>
      <c r="H36" s="125"/>
      <c r="I36" s="125"/>
      <c r="J36" s="126"/>
      <c r="K36" s="31"/>
    </row>
    <row r="37" spans="2:11" ht="11.25" customHeight="1" thickBot="1" x14ac:dyDescent="0.4">
      <c r="B37" s="139"/>
      <c r="C37" s="140"/>
      <c r="D37" s="140"/>
      <c r="E37" s="141"/>
      <c r="F37" s="29"/>
      <c r="G37" s="139"/>
      <c r="H37" s="140"/>
      <c r="I37" s="140"/>
      <c r="J37" s="141"/>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131"/>
      <c r="C46" s="132"/>
      <c r="D46" s="132"/>
      <c r="E46" s="133"/>
      <c r="F46" s="133"/>
      <c r="G46" s="133"/>
      <c r="H46" s="133"/>
      <c r="I46" s="30"/>
      <c r="J46" s="37"/>
      <c r="K46" s="30"/>
    </row>
    <row r="47" spans="2:11" ht="15.75" customHeight="1" x14ac:dyDescent="0.35">
      <c r="B47" s="144" t="s">
        <v>2441</v>
      </c>
      <c r="C47" s="110"/>
      <c r="D47" s="110"/>
      <c r="E47" s="110"/>
      <c r="F47" s="110"/>
      <c r="G47" s="110"/>
      <c r="H47" s="110"/>
      <c r="I47" s="110"/>
      <c r="J47" s="135"/>
      <c r="K47" s="47"/>
    </row>
    <row r="48" spans="2:11" ht="15.75" customHeight="1" x14ac:dyDescent="0.35">
      <c r="B48" s="124" t="s">
        <v>2442</v>
      </c>
      <c r="C48" s="125"/>
      <c r="D48" s="125"/>
      <c r="E48" s="125"/>
      <c r="F48" s="125"/>
      <c r="G48" s="125"/>
      <c r="H48" s="125"/>
      <c r="I48" s="125"/>
      <c r="J48" s="126"/>
      <c r="K48" s="48"/>
    </row>
    <row r="49" spans="1:11" ht="15.75" customHeight="1" x14ac:dyDescent="0.35">
      <c r="B49" s="124"/>
      <c r="C49" s="125"/>
      <c r="D49" s="125"/>
      <c r="E49" s="125"/>
      <c r="F49" s="125"/>
      <c r="G49" s="125"/>
      <c r="H49" s="125"/>
      <c r="I49" s="125"/>
      <c r="J49" s="126"/>
      <c r="K49" s="48"/>
    </row>
    <row r="50" spans="1:11" ht="15" thickBot="1" x14ac:dyDescent="0.4">
      <c r="B50" s="127"/>
      <c r="C50" s="128"/>
      <c r="D50" s="128"/>
      <c r="E50" s="128"/>
      <c r="F50" s="128"/>
      <c r="G50" s="128"/>
      <c r="H50" s="128"/>
      <c r="I50" s="128"/>
      <c r="J50" s="129"/>
    </row>
    <row r="51" spans="1:11" ht="15" customHeight="1" thickTop="1" x14ac:dyDescent="0.35">
      <c r="A51" s="106" t="s">
        <v>2426</v>
      </c>
      <c r="B51" s="107"/>
      <c r="C51" s="107"/>
      <c r="D51" s="107"/>
      <c r="E51" s="107"/>
      <c r="F51" s="107"/>
      <c r="G51" s="107"/>
      <c r="H51" s="107"/>
      <c r="I51" s="107"/>
      <c r="J51" s="108"/>
    </row>
    <row r="52" spans="1:11" x14ac:dyDescent="0.35">
      <c r="E52"/>
    </row>
    <row r="53" spans="1:11" ht="15" customHeight="1" x14ac:dyDescent="0.35">
      <c r="A53" s="104" t="s">
        <v>2415</v>
      </c>
      <c r="B53" s="71"/>
      <c r="C53" s="71"/>
      <c r="D53" s="71"/>
      <c r="E53" s="71"/>
      <c r="F53" s="71"/>
      <c r="G53" s="71"/>
      <c r="H53" s="71"/>
      <c r="I53" s="71"/>
      <c r="J53" s="105"/>
    </row>
    <row r="54" spans="1:11" ht="15" customHeight="1" x14ac:dyDescent="0.35">
      <c r="A54" s="101" t="s">
        <v>2420</v>
      </c>
      <c r="B54" s="96"/>
      <c r="C54" s="96"/>
      <c r="D54" s="96"/>
      <c r="E54" s="96"/>
      <c r="F54" s="96"/>
      <c r="G54" s="96"/>
      <c r="H54" s="96"/>
      <c r="I54" s="96"/>
      <c r="J54" s="97"/>
    </row>
    <row r="55" spans="1:11" ht="15" customHeight="1" x14ac:dyDescent="0.35">
      <c r="A55" s="101" t="s">
        <v>2419</v>
      </c>
      <c r="B55" s="96"/>
      <c r="C55" s="96"/>
      <c r="D55" s="96"/>
      <c r="E55" s="96"/>
      <c r="F55" s="96"/>
      <c r="G55" s="96"/>
      <c r="H55" s="96"/>
      <c r="I55" s="96"/>
      <c r="J55" s="97"/>
    </row>
    <row r="56" spans="1:11" ht="15" customHeight="1" x14ac:dyDescent="0.35">
      <c r="A56" s="101" t="s">
        <v>2421</v>
      </c>
      <c r="B56" s="96"/>
      <c r="C56" s="96"/>
      <c r="D56" s="96"/>
      <c r="E56" s="96"/>
      <c r="F56" s="96"/>
      <c r="G56" s="96"/>
      <c r="H56" s="96"/>
      <c r="I56" s="96"/>
      <c r="J56" s="97"/>
    </row>
    <row r="57" spans="1:11" ht="15" customHeight="1" x14ac:dyDescent="0.35">
      <c r="A57" s="101" t="s">
        <v>2422</v>
      </c>
      <c r="B57" s="96"/>
      <c r="C57" s="96"/>
      <c r="D57" s="96"/>
      <c r="E57" s="96"/>
      <c r="F57" s="96"/>
      <c r="G57" s="96"/>
      <c r="H57" s="96"/>
      <c r="I57" s="96"/>
      <c r="J57" s="97"/>
    </row>
    <row r="58" spans="1:11" ht="15" customHeight="1" x14ac:dyDescent="0.35">
      <c r="A58" s="101" t="s">
        <v>2423</v>
      </c>
      <c r="B58" s="96"/>
      <c r="C58" s="96"/>
      <c r="D58" s="96"/>
      <c r="E58" s="96"/>
      <c r="F58" s="96"/>
      <c r="G58" s="96"/>
      <c r="H58" s="96"/>
      <c r="I58" s="96"/>
      <c r="J58" s="97"/>
    </row>
    <row r="59" spans="1:11" ht="15" customHeight="1" x14ac:dyDescent="0.35">
      <c r="A59" s="101" t="s">
        <v>2430</v>
      </c>
      <c r="B59" s="96"/>
      <c r="C59" s="96"/>
      <c r="D59" s="96"/>
      <c r="E59" s="96"/>
      <c r="F59" s="96"/>
      <c r="G59" s="96"/>
      <c r="H59" s="96"/>
      <c r="I59" s="96"/>
      <c r="J59" s="97"/>
    </row>
    <row r="60" spans="1:11" ht="15" customHeight="1" x14ac:dyDescent="0.35">
      <c r="A60" s="95" t="s">
        <v>2424</v>
      </c>
      <c r="B60" s="96"/>
      <c r="C60" s="96"/>
      <c r="D60" s="96"/>
      <c r="E60" s="96"/>
      <c r="F60" s="96"/>
      <c r="G60" s="96"/>
      <c r="H60" s="96"/>
      <c r="I60" s="96"/>
      <c r="J60" s="97"/>
    </row>
    <row r="61" spans="1:11" ht="15" customHeight="1" x14ac:dyDescent="0.35">
      <c r="A61" s="95" t="s">
        <v>2431</v>
      </c>
      <c r="B61" s="96"/>
      <c r="C61" s="96"/>
      <c r="D61" s="96"/>
      <c r="E61" s="96"/>
      <c r="F61" s="96"/>
      <c r="G61" s="96"/>
      <c r="H61" s="96"/>
      <c r="I61" s="96"/>
      <c r="J61" s="97"/>
    </row>
    <row r="62" spans="1:11" ht="15" customHeight="1" x14ac:dyDescent="0.35">
      <c r="A62" s="95" t="s">
        <v>2445</v>
      </c>
      <c r="B62" s="96"/>
      <c r="C62" s="96"/>
      <c r="D62" s="96"/>
      <c r="E62" s="96"/>
      <c r="F62" s="96"/>
      <c r="G62" s="96"/>
      <c r="H62" s="96"/>
      <c r="I62" s="96"/>
      <c r="J62" s="97"/>
    </row>
    <row r="63" spans="1:11" ht="15" customHeight="1" x14ac:dyDescent="0.35">
      <c r="A63" s="95" t="s">
        <v>2446</v>
      </c>
      <c r="B63" s="96"/>
      <c r="C63" s="96"/>
      <c r="D63" s="96"/>
      <c r="E63" s="96"/>
      <c r="F63" s="96"/>
      <c r="G63" s="96"/>
      <c r="H63" s="96"/>
      <c r="I63" s="96"/>
      <c r="J63" s="97"/>
    </row>
    <row r="64" spans="1:11" ht="15" customHeight="1" x14ac:dyDescent="0.35">
      <c r="A64" s="95" t="s">
        <v>2425</v>
      </c>
      <c r="B64" s="96"/>
      <c r="C64" s="96"/>
      <c r="D64" s="96"/>
      <c r="E64" s="96"/>
      <c r="F64" s="96"/>
      <c r="G64" s="96"/>
      <c r="H64" s="96"/>
      <c r="I64" s="96"/>
      <c r="J64" s="97"/>
    </row>
    <row r="65" spans="1:10" ht="15" customHeight="1" x14ac:dyDescent="0.35">
      <c r="A65" s="102"/>
      <c r="B65" s="103"/>
      <c r="C65" s="103"/>
      <c r="D65" s="103"/>
      <c r="E65" s="103"/>
      <c r="F65" s="103"/>
      <c r="G65" s="103"/>
      <c r="H65" s="103"/>
      <c r="I65" s="103"/>
      <c r="J65" s="97"/>
    </row>
    <row r="66" spans="1:10" ht="15" customHeight="1" x14ac:dyDescent="0.35">
      <c r="A66" s="95" t="s">
        <v>2427</v>
      </c>
      <c r="B66" s="96"/>
      <c r="C66" s="96"/>
      <c r="D66" s="96"/>
      <c r="E66" s="96"/>
      <c r="F66" s="96"/>
      <c r="G66" s="96"/>
      <c r="H66" s="96"/>
      <c r="I66" s="96"/>
      <c r="J66" s="97"/>
    </row>
    <row r="67" spans="1:10" ht="15" customHeight="1" x14ac:dyDescent="0.35">
      <c r="A67" s="98"/>
      <c r="B67" s="99"/>
      <c r="C67" s="99"/>
      <c r="D67" s="99"/>
      <c r="E67" s="99"/>
      <c r="F67" s="99"/>
      <c r="G67" s="99"/>
      <c r="H67" s="99"/>
      <c r="I67" s="99"/>
      <c r="J67" s="100"/>
    </row>
    <row r="68" spans="1:10" ht="15" customHeight="1" x14ac:dyDescent="0.35">
      <c r="E68"/>
    </row>
    <row r="69" spans="1:10" ht="15" customHeight="1" x14ac:dyDescent="0.35">
      <c r="A69" s="121" t="s">
        <v>2492</v>
      </c>
      <c r="B69" s="122"/>
      <c r="C69" s="122"/>
      <c r="D69" s="122"/>
      <c r="E69" s="122"/>
      <c r="F69" s="122"/>
      <c r="G69" s="122"/>
      <c r="H69" s="122"/>
      <c r="I69" s="122"/>
      <c r="J69" s="112"/>
    </row>
    <row r="70" spans="1:10" x14ac:dyDescent="0.35">
      <c r="A70" s="123"/>
      <c r="B70" s="77"/>
      <c r="C70" s="77"/>
      <c r="D70" s="77"/>
      <c r="E70" s="77"/>
      <c r="F70" s="77"/>
      <c r="G70" s="77"/>
      <c r="H70" s="77"/>
      <c r="I70" s="77"/>
      <c r="J70" s="97"/>
    </row>
    <row r="71" spans="1:10" ht="15" customHeight="1" x14ac:dyDescent="0.35">
      <c r="A71" s="123"/>
      <c r="B71" s="77"/>
      <c r="C71" s="77"/>
      <c r="D71" s="77"/>
      <c r="E71" s="77"/>
      <c r="F71" s="77"/>
      <c r="G71" s="77"/>
      <c r="H71" s="77"/>
      <c r="I71" s="77"/>
      <c r="J71" s="97"/>
    </row>
    <row r="72" spans="1:10" x14ac:dyDescent="0.35">
      <c r="A72" s="123"/>
      <c r="B72" s="77"/>
      <c r="C72" s="77"/>
      <c r="D72" s="77"/>
      <c r="E72" s="77"/>
      <c r="F72" s="77"/>
      <c r="G72" s="77"/>
      <c r="H72" s="77"/>
      <c r="I72" s="77"/>
      <c r="J72" s="97"/>
    </row>
    <row r="73" spans="1:10" x14ac:dyDescent="0.35">
      <c r="A73" s="123"/>
      <c r="B73" s="77"/>
      <c r="C73" s="77"/>
      <c r="D73" s="77"/>
      <c r="E73" s="77"/>
      <c r="F73" s="77"/>
      <c r="G73" s="77"/>
      <c r="H73" s="77"/>
      <c r="I73" s="77"/>
      <c r="J73" s="97"/>
    </row>
    <row r="74" spans="1:10" ht="15" customHeight="1" x14ac:dyDescent="0.35">
      <c r="A74" s="118"/>
      <c r="B74" s="119"/>
      <c r="C74" s="119"/>
      <c r="D74" s="119"/>
      <c r="E74" s="119"/>
      <c r="F74" s="119"/>
      <c r="G74" s="119"/>
      <c r="H74" s="119"/>
      <c r="I74" s="119"/>
      <c r="J74" s="100"/>
    </row>
    <row r="76" spans="1:10" ht="15" customHeight="1" x14ac:dyDescent="0.35">
      <c r="A76" s="109" t="s">
        <v>2493</v>
      </c>
      <c r="B76" s="110"/>
      <c r="C76" s="110"/>
      <c r="D76" s="110"/>
      <c r="E76" s="110"/>
      <c r="F76" s="110"/>
      <c r="G76" s="110"/>
      <c r="H76" s="110"/>
      <c r="I76" s="110"/>
      <c r="J76" s="112"/>
    </row>
    <row r="77" spans="1:10" x14ac:dyDescent="0.35">
      <c r="A77" s="116"/>
      <c r="B77" s="117"/>
      <c r="C77" s="117"/>
      <c r="D77" s="117"/>
      <c r="E77" s="117"/>
      <c r="F77" s="117"/>
      <c r="G77" s="117"/>
      <c r="H77" s="117"/>
      <c r="I77" s="117"/>
      <c r="J77" s="97"/>
    </row>
    <row r="78" spans="1:10" x14ac:dyDescent="0.35">
      <c r="A78" s="116"/>
      <c r="B78" s="117"/>
      <c r="C78" s="117"/>
      <c r="D78" s="117"/>
      <c r="E78" s="117"/>
      <c r="F78" s="117"/>
      <c r="G78" s="117"/>
      <c r="H78" s="117"/>
      <c r="I78" s="117"/>
      <c r="J78" s="97"/>
    </row>
    <row r="79" spans="1:10" x14ac:dyDescent="0.35">
      <c r="A79" s="118"/>
      <c r="B79" s="119"/>
      <c r="C79" s="119"/>
      <c r="D79" s="119"/>
      <c r="E79" s="119"/>
      <c r="F79" s="119"/>
      <c r="G79" s="119"/>
      <c r="H79" s="119"/>
      <c r="I79" s="119"/>
      <c r="J79" s="100"/>
    </row>
    <row r="81" spans="1:10" ht="15" customHeight="1" x14ac:dyDescent="0.35">
      <c r="A81" s="109" t="s">
        <v>2434</v>
      </c>
      <c r="B81" s="110"/>
      <c r="C81" s="110"/>
      <c r="D81" s="110"/>
      <c r="E81" s="110"/>
      <c r="F81" s="110"/>
      <c r="G81" s="110"/>
      <c r="H81" s="110"/>
      <c r="I81" s="111"/>
      <c r="J81" s="112"/>
    </row>
    <row r="82" spans="1:10" x14ac:dyDescent="0.35">
      <c r="A82" s="113"/>
      <c r="B82" s="114"/>
      <c r="C82" s="114"/>
      <c r="D82" s="114"/>
      <c r="E82" s="114"/>
      <c r="F82" s="114"/>
      <c r="G82" s="114"/>
      <c r="H82" s="114"/>
      <c r="I82" s="115"/>
      <c r="J82" s="100"/>
    </row>
    <row r="83" spans="1:10" x14ac:dyDescent="0.35">
      <c r="E83"/>
    </row>
    <row r="84" spans="1:10" ht="15" customHeight="1" x14ac:dyDescent="0.35">
      <c r="A84" s="109" t="s">
        <v>2432</v>
      </c>
      <c r="B84" s="110"/>
      <c r="C84" s="110"/>
      <c r="D84" s="110"/>
      <c r="E84" s="110"/>
      <c r="F84" s="110"/>
      <c r="G84" s="110"/>
      <c r="H84" s="110"/>
      <c r="I84" s="110"/>
      <c r="J84" s="112"/>
    </row>
    <row r="85" spans="1:10" x14ac:dyDescent="0.35">
      <c r="A85" s="116"/>
      <c r="B85" s="117"/>
      <c r="C85" s="117"/>
      <c r="D85" s="117"/>
      <c r="E85" s="117"/>
      <c r="F85" s="117"/>
      <c r="G85" s="117"/>
      <c r="H85" s="117"/>
      <c r="I85" s="117"/>
      <c r="J85" s="97"/>
    </row>
    <row r="86" spans="1:10" ht="15" customHeight="1" x14ac:dyDescent="0.35">
      <c r="A86" s="116"/>
      <c r="B86" s="117"/>
      <c r="C86" s="117"/>
      <c r="D86" s="117"/>
      <c r="E86" s="117"/>
      <c r="F86" s="117"/>
      <c r="G86" s="117"/>
      <c r="H86" s="117"/>
      <c r="I86" s="117"/>
      <c r="J86" s="97"/>
    </row>
    <row r="87" spans="1:10" x14ac:dyDescent="0.35">
      <c r="A87" s="118"/>
      <c r="B87" s="119"/>
      <c r="C87" s="119"/>
      <c r="D87" s="119"/>
      <c r="E87" s="119"/>
      <c r="F87" s="119"/>
      <c r="G87" s="119"/>
      <c r="H87" s="119"/>
      <c r="I87" s="119"/>
      <c r="J87" s="100"/>
    </row>
    <row r="88" spans="1:10" x14ac:dyDescent="0.35">
      <c r="E88"/>
    </row>
    <row r="89" spans="1:10" ht="15" customHeight="1" x14ac:dyDescent="0.35">
      <c r="A89" s="109" t="s">
        <v>2489</v>
      </c>
      <c r="B89" s="110"/>
      <c r="C89" s="110"/>
      <c r="D89" s="110"/>
      <c r="E89" s="110"/>
      <c r="F89" s="110"/>
      <c r="G89" s="110"/>
      <c r="H89" s="110"/>
      <c r="I89" s="111"/>
      <c r="J89" s="112"/>
    </row>
    <row r="90" spans="1:10" x14ac:dyDescent="0.35">
      <c r="A90" s="118"/>
      <c r="B90" s="119"/>
      <c r="C90" s="119"/>
      <c r="D90" s="119"/>
      <c r="E90" s="119"/>
      <c r="F90" s="119"/>
      <c r="G90" s="119"/>
      <c r="H90" s="119"/>
      <c r="I90" s="120"/>
      <c r="J90" s="100"/>
    </row>
    <row r="94" spans="1:10" ht="15" customHeight="1" x14ac:dyDescent="0.35"/>
  </sheetData>
  <mergeCells count="48">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 ref="A81:J82"/>
    <mergeCell ref="A84:J87"/>
    <mergeCell ref="A89:J90"/>
    <mergeCell ref="A69:J74"/>
    <mergeCell ref="A76:J79"/>
    <mergeCell ref="A53:J53"/>
    <mergeCell ref="A54:J54"/>
    <mergeCell ref="A55:J55"/>
    <mergeCell ref="A51:J51"/>
    <mergeCell ref="A56:J56"/>
    <mergeCell ref="A66:J67"/>
    <mergeCell ref="A60:J60"/>
    <mergeCell ref="A61:J61"/>
    <mergeCell ref="A62:J62"/>
    <mergeCell ref="A57:J57"/>
    <mergeCell ref="A58:J58"/>
    <mergeCell ref="A59:J59"/>
    <mergeCell ref="A63:J63"/>
    <mergeCell ref="A64:J65"/>
    <mergeCell ref="B3:J3"/>
    <mergeCell ref="B1:J1"/>
    <mergeCell ref="B20:E20"/>
    <mergeCell ref="G20:J20"/>
    <mergeCell ref="G12:I12"/>
    <mergeCell ref="G13:I13"/>
    <mergeCell ref="G14:I14"/>
    <mergeCell ref="G15:I15"/>
    <mergeCell ref="G16:I16"/>
    <mergeCell ref="G11:I11"/>
    <mergeCell ref="B10:J10"/>
    <mergeCell ref="B4:J6"/>
    <mergeCell ref="B7:J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zoomScale="160" zoomScaleNormal="160" workbookViewId="0">
      <selection activeCell="O37" sqref="O37"/>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68" t="s">
        <v>2469</v>
      </c>
      <c r="C1" s="69"/>
      <c r="D1" s="69"/>
      <c r="E1" s="70"/>
      <c r="F1" s="70"/>
      <c r="G1" s="70"/>
      <c r="H1" s="70"/>
      <c r="I1" s="71"/>
      <c r="J1" s="72"/>
      <c r="K1" s="35"/>
    </row>
    <row r="2" spans="1:11" ht="10.5" customHeight="1" thickBot="1" x14ac:dyDescent="0.4">
      <c r="A2" s="52"/>
      <c r="B2" s="49"/>
      <c r="C2" s="49"/>
      <c r="D2" s="49"/>
      <c r="E2" s="50"/>
      <c r="F2" s="50"/>
      <c r="G2" s="50"/>
      <c r="H2" s="50"/>
      <c r="I2" s="51"/>
      <c r="J2" s="51"/>
      <c r="K2" s="35"/>
    </row>
    <row r="3" spans="1:11" ht="15.75" customHeight="1" thickTop="1" x14ac:dyDescent="0.35">
      <c r="B3" s="65" t="s">
        <v>2496</v>
      </c>
      <c r="C3" s="66"/>
      <c r="D3" s="66"/>
      <c r="E3" s="66"/>
      <c r="F3" s="66"/>
      <c r="G3" s="66"/>
      <c r="H3" s="66"/>
      <c r="I3" s="66"/>
      <c r="J3" s="67"/>
      <c r="K3" s="33"/>
    </row>
    <row r="4" spans="1:11" x14ac:dyDescent="0.35">
      <c r="B4" s="154" t="s">
        <v>2472</v>
      </c>
      <c r="C4" s="155"/>
      <c r="D4" s="155"/>
      <c r="E4" s="155"/>
      <c r="F4" s="155"/>
      <c r="G4" s="155"/>
      <c r="H4" s="155"/>
      <c r="I4" s="155"/>
      <c r="J4" s="156"/>
      <c r="K4" s="53"/>
    </row>
    <row r="5" spans="1:11" ht="13.5" customHeight="1" x14ac:dyDescent="0.35">
      <c r="B5" s="157"/>
      <c r="C5" s="158"/>
      <c r="D5" s="158"/>
      <c r="E5" s="158"/>
      <c r="F5" s="158"/>
      <c r="G5" s="158"/>
      <c r="H5" s="158"/>
      <c r="I5" s="158"/>
      <c r="J5" s="159"/>
      <c r="K5" s="53"/>
    </row>
    <row r="6" spans="1:11" ht="13.5" customHeight="1" x14ac:dyDescent="0.35">
      <c r="B6" s="157"/>
      <c r="C6" s="158"/>
      <c r="D6" s="158"/>
      <c r="E6" s="158"/>
      <c r="F6" s="158"/>
      <c r="G6" s="158"/>
      <c r="H6" s="158"/>
      <c r="I6" s="158"/>
      <c r="J6" s="159"/>
      <c r="K6" s="53"/>
    </row>
    <row r="7" spans="1:11" ht="13.5" customHeight="1" x14ac:dyDescent="0.35">
      <c r="B7" s="160" t="s">
        <v>2480</v>
      </c>
      <c r="C7" s="161"/>
      <c r="D7" s="161"/>
      <c r="E7" s="161"/>
      <c r="F7" s="161"/>
      <c r="G7" s="161"/>
      <c r="H7" s="161"/>
      <c r="I7" s="161"/>
      <c r="J7" s="162"/>
      <c r="K7" s="53"/>
    </row>
    <row r="8" spans="1:11" ht="13.5" customHeight="1" thickBot="1" x14ac:dyDescent="0.4">
      <c r="B8" s="163"/>
      <c r="C8" s="164"/>
      <c r="D8" s="164"/>
      <c r="E8" s="164"/>
      <c r="F8" s="164"/>
      <c r="G8" s="164"/>
      <c r="H8" s="164"/>
      <c r="I8" s="164"/>
      <c r="J8" s="165"/>
      <c r="K8" s="53"/>
    </row>
    <row r="9" spans="1:11" ht="10.5" customHeight="1" thickTop="1" thickBot="1" x14ac:dyDescent="0.4"/>
    <row r="10" spans="1:11" ht="13.5" customHeight="1" thickTop="1" x14ac:dyDescent="0.35">
      <c r="A10" s="28"/>
      <c r="B10" s="79" t="s">
        <v>2473</v>
      </c>
      <c r="C10" s="80"/>
      <c r="D10" s="80"/>
      <c r="E10" s="80"/>
      <c r="F10" s="81"/>
      <c r="G10" s="81"/>
      <c r="H10" s="81"/>
      <c r="I10" s="81"/>
      <c r="J10" s="82"/>
      <c r="K10" s="28"/>
    </row>
    <row r="11" spans="1:11" ht="13.5" customHeight="1" x14ac:dyDescent="0.35">
      <c r="B11" s="39" t="s">
        <v>2474</v>
      </c>
      <c r="C11" s="34"/>
      <c r="D11" s="34"/>
      <c r="E11" s="55" t="s">
        <v>2475</v>
      </c>
      <c r="F11" s="61"/>
      <c r="G11" s="78" t="s">
        <v>2474</v>
      </c>
      <c r="H11" s="71"/>
      <c r="I11" s="71"/>
      <c r="J11" s="40" t="s">
        <v>2475</v>
      </c>
    </row>
    <row r="12" spans="1:11" ht="13.5" customHeight="1" x14ac:dyDescent="0.35">
      <c r="B12" s="41" t="s">
        <v>2447</v>
      </c>
      <c r="C12" s="27"/>
      <c r="D12" s="27"/>
      <c r="E12" s="56"/>
      <c r="F12" s="59"/>
      <c r="G12" s="76" t="s">
        <v>2454</v>
      </c>
      <c r="H12" s="77"/>
      <c r="I12" s="77"/>
      <c r="J12" s="42" t="s">
        <v>2455</v>
      </c>
    </row>
    <row r="13" spans="1:11" ht="13.5" customHeight="1" x14ac:dyDescent="0.35">
      <c r="B13" s="41" t="s">
        <v>2448</v>
      </c>
      <c r="C13" s="27"/>
      <c r="D13" s="27"/>
      <c r="E13" s="56"/>
      <c r="F13" s="59"/>
      <c r="G13" s="76" t="s">
        <v>2456</v>
      </c>
      <c r="H13" s="77"/>
      <c r="I13" s="77"/>
      <c r="J13" s="43">
        <f>COUNTIF(Data!$N:$N,"immature") / (COUNTA(Data!$N:$N)-1)</f>
        <v>1.7283950617283949E-2</v>
      </c>
    </row>
    <row r="14" spans="1:11" ht="13.5" customHeight="1" x14ac:dyDescent="0.35">
      <c r="B14" s="41" t="s">
        <v>2449</v>
      </c>
      <c r="C14" s="27"/>
      <c r="D14" s="27"/>
      <c r="E14" s="57"/>
      <c r="F14" s="59"/>
      <c r="G14" s="76" t="s">
        <v>2457</v>
      </c>
      <c r="H14" s="77"/>
      <c r="I14" s="77"/>
      <c r="J14" s="43">
        <f>COUNTIF(Data!$N:$N,"mature") / (COUNTA(Data!$N:$N)-1)</f>
        <v>0.95061728395061729</v>
      </c>
    </row>
    <row r="15" spans="1:11" ht="13.5" customHeight="1" x14ac:dyDescent="0.35">
      <c r="B15" s="41" t="s">
        <v>2450</v>
      </c>
      <c r="C15" s="27"/>
      <c r="D15" s="27"/>
      <c r="E15" s="57"/>
      <c r="F15" s="59"/>
      <c r="G15" s="76" t="s">
        <v>2458</v>
      </c>
      <c r="H15" s="77"/>
      <c r="I15" s="77"/>
      <c r="J15" s="44">
        <f>AVERAGE(Data!$S$2:$S$9911)</f>
        <v>-0.34648601428916148</v>
      </c>
    </row>
    <row r="16" spans="1:11" ht="13.5" customHeight="1" x14ac:dyDescent="0.35">
      <c r="B16" s="41" t="s">
        <v>2451</v>
      </c>
      <c r="C16" s="27"/>
      <c r="D16" s="27"/>
      <c r="E16" s="57"/>
      <c r="F16" s="59"/>
      <c r="G16" s="76" t="s">
        <v>2459</v>
      </c>
      <c r="H16" s="77"/>
      <c r="I16" s="77"/>
      <c r="J16" s="42">
        <f>COUNTIF(Data!$R$2:$R$9911,"&lt;=-1.27")</f>
        <v>0</v>
      </c>
    </row>
    <row r="17" spans="2:11" ht="13.5" customHeight="1" x14ac:dyDescent="0.35">
      <c r="B17" s="41" t="s">
        <v>2452</v>
      </c>
      <c r="C17" s="27"/>
      <c r="D17" s="27"/>
      <c r="E17" s="57"/>
      <c r="F17" s="59"/>
      <c r="G17" s="77"/>
      <c r="H17" s="77"/>
      <c r="I17" s="77"/>
      <c r="J17" s="37"/>
    </row>
    <row r="18" spans="2:11" ht="13.5" customHeight="1" thickBot="1" x14ac:dyDescent="0.4">
      <c r="B18" s="45" t="s">
        <v>2453</v>
      </c>
      <c r="C18" s="46"/>
      <c r="D18" s="46"/>
      <c r="E18" s="58">
        <f>COUNTA(Data!$C:$C)-1</f>
        <v>392</v>
      </c>
      <c r="F18" s="60"/>
      <c r="G18" s="130"/>
      <c r="H18" s="130"/>
      <c r="I18" s="130"/>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51" t="s">
        <v>2478</v>
      </c>
      <c r="C34" s="152"/>
      <c r="D34" s="152"/>
      <c r="E34" s="153"/>
      <c r="F34" s="29"/>
      <c r="G34" s="134" t="s">
        <v>2476</v>
      </c>
      <c r="H34" s="142"/>
      <c r="I34" s="142"/>
      <c r="J34" s="143"/>
      <c r="K34" s="31"/>
    </row>
    <row r="35" spans="2:11" ht="11.25" customHeight="1" x14ac:dyDescent="0.35">
      <c r="B35" s="145" t="s">
        <v>2479</v>
      </c>
      <c r="C35" s="146"/>
      <c r="D35" s="146"/>
      <c r="E35" s="147"/>
      <c r="F35" s="29"/>
      <c r="G35" s="124" t="s">
        <v>2497</v>
      </c>
      <c r="H35" s="125"/>
      <c r="I35" s="125"/>
      <c r="J35" s="126"/>
      <c r="K35" s="31"/>
    </row>
    <row r="36" spans="2:11" ht="11.25" customHeight="1" x14ac:dyDescent="0.35">
      <c r="B36" s="145" t="s">
        <v>2477</v>
      </c>
      <c r="C36" s="146"/>
      <c r="D36" s="146"/>
      <c r="E36" s="147"/>
      <c r="F36" s="29"/>
      <c r="G36" s="124"/>
      <c r="H36" s="125"/>
      <c r="I36" s="125"/>
      <c r="J36" s="126"/>
      <c r="K36" s="31"/>
    </row>
    <row r="37" spans="2:11" ht="11.25" customHeight="1" thickBot="1" x14ac:dyDescent="0.4">
      <c r="B37" s="148"/>
      <c r="C37" s="149"/>
      <c r="D37" s="149"/>
      <c r="E37" s="150"/>
      <c r="F37" s="29"/>
      <c r="G37" s="139"/>
      <c r="H37" s="140"/>
      <c r="I37" s="140"/>
      <c r="J37" s="141"/>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131"/>
      <c r="C46" s="132"/>
      <c r="D46" s="132"/>
      <c r="E46" s="133"/>
      <c r="F46" s="133"/>
      <c r="G46" s="133"/>
      <c r="H46" s="133"/>
      <c r="I46" s="30"/>
      <c r="J46" s="37"/>
      <c r="K46" s="30"/>
    </row>
    <row r="47" spans="2:11" ht="15.75" customHeight="1" x14ac:dyDescent="0.35">
      <c r="B47" s="144" t="s">
        <v>2470</v>
      </c>
      <c r="C47" s="110"/>
      <c r="D47" s="110"/>
      <c r="E47" s="110"/>
      <c r="F47" s="110"/>
      <c r="G47" s="110"/>
      <c r="H47" s="110"/>
      <c r="I47" s="110"/>
      <c r="J47" s="135"/>
      <c r="K47" s="53"/>
    </row>
    <row r="48" spans="2:11" ht="15.75" customHeight="1" x14ac:dyDescent="0.35">
      <c r="B48" s="124" t="s">
        <v>2471</v>
      </c>
      <c r="C48" s="125"/>
      <c r="D48" s="125"/>
      <c r="E48" s="125"/>
      <c r="F48" s="125"/>
      <c r="G48" s="125"/>
      <c r="H48" s="125"/>
      <c r="I48" s="125"/>
      <c r="J48" s="126"/>
      <c r="K48" s="53"/>
    </row>
    <row r="49" spans="1:11" ht="15.75" customHeight="1" x14ac:dyDescent="0.35">
      <c r="B49" s="124"/>
      <c r="C49" s="125"/>
      <c r="D49" s="125"/>
      <c r="E49" s="125"/>
      <c r="F49" s="125"/>
      <c r="G49" s="125"/>
      <c r="H49" s="125"/>
      <c r="I49" s="125"/>
      <c r="J49" s="126"/>
      <c r="K49" s="53"/>
    </row>
    <row r="50" spans="1:11" ht="15" thickBot="1" x14ac:dyDescent="0.4">
      <c r="B50" s="127"/>
      <c r="C50" s="128"/>
      <c r="D50" s="128"/>
      <c r="E50" s="128"/>
      <c r="F50" s="128"/>
      <c r="G50" s="128"/>
      <c r="H50" s="128"/>
      <c r="I50" s="128"/>
      <c r="J50" s="129"/>
    </row>
    <row r="51" spans="1:11" ht="15" customHeight="1" thickTop="1" x14ac:dyDescent="0.35">
      <c r="A51" s="106" t="s">
        <v>2463</v>
      </c>
      <c r="B51" s="107"/>
      <c r="C51" s="107"/>
      <c r="D51" s="107"/>
      <c r="E51" s="107"/>
      <c r="F51" s="107"/>
      <c r="G51" s="107"/>
      <c r="H51" s="107"/>
      <c r="I51" s="107"/>
      <c r="J51" s="108"/>
    </row>
    <row r="52" spans="1:11" x14ac:dyDescent="0.35">
      <c r="E52"/>
    </row>
    <row r="53" spans="1:11" ht="15" customHeight="1" x14ac:dyDescent="0.35">
      <c r="A53" s="104" t="s">
        <v>2464</v>
      </c>
      <c r="B53" s="71"/>
      <c r="C53" s="71"/>
      <c r="D53" s="71"/>
      <c r="E53" s="71"/>
      <c r="F53" s="71"/>
      <c r="G53" s="71"/>
      <c r="H53" s="71"/>
      <c r="I53" s="71"/>
      <c r="J53" s="105"/>
    </row>
    <row r="54" spans="1:11" ht="15" customHeight="1" x14ac:dyDescent="0.35">
      <c r="A54" s="101" t="s">
        <v>2465</v>
      </c>
      <c r="B54" s="96"/>
      <c r="C54" s="96"/>
      <c r="D54" s="96"/>
      <c r="E54" s="96"/>
      <c r="F54" s="96"/>
      <c r="G54" s="96"/>
      <c r="H54" s="96"/>
      <c r="I54" s="96"/>
      <c r="J54" s="97"/>
    </row>
    <row r="55" spans="1:11" ht="15" customHeight="1" x14ac:dyDescent="0.35">
      <c r="A55" s="101" t="s">
        <v>2466</v>
      </c>
      <c r="B55" s="96"/>
      <c r="C55" s="96"/>
      <c r="D55" s="96"/>
      <c r="E55" s="96"/>
      <c r="F55" s="96"/>
      <c r="G55" s="96"/>
      <c r="H55" s="96"/>
      <c r="I55" s="96"/>
      <c r="J55" s="97"/>
    </row>
    <row r="56" spans="1:11" ht="15" customHeight="1" x14ac:dyDescent="0.35">
      <c r="A56" s="101" t="s">
        <v>2467</v>
      </c>
      <c r="B56" s="96"/>
      <c r="C56" s="96"/>
      <c r="D56" s="96"/>
      <c r="E56" s="96"/>
      <c r="F56" s="96"/>
      <c r="G56" s="96"/>
      <c r="H56" s="96"/>
      <c r="I56" s="96"/>
      <c r="J56" s="97"/>
    </row>
    <row r="57" spans="1:11" ht="15" customHeight="1" x14ac:dyDescent="0.35">
      <c r="A57" s="101" t="s">
        <v>2468</v>
      </c>
      <c r="B57" s="96"/>
      <c r="C57" s="96"/>
      <c r="D57" s="96"/>
      <c r="E57" s="96"/>
      <c r="F57" s="96"/>
      <c r="G57" s="96"/>
      <c r="H57" s="96"/>
      <c r="I57" s="96"/>
      <c r="J57" s="97"/>
    </row>
    <row r="58" spans="1:11" ht="15" customHeight="1" x14ac:dyDescent="0.35">
      <c r="A58" s="101" t="s">
        <v>2486</v>
      </c>
      <c r="B58" s="96"/>
      <c r="C58" s="96"/>
      <c r="D58" s="96"/>
      <c r="E58" s="96"/>
      <c r="F58" s="96"/>
      <c r="G58" s="96"/>
      <c r="H58" s="96"/>
      <c r="I58" s="96"/>
      <c r="J58" s="97"/>
    </row>
    <row r="59" spans="1:11" ht="15" customHeight="1" x14ac:dyDescent="0.35">
      <c r="A59" s="101" t="s">
        <v>2485</v>
      </c>
      <c r="B59" s="96"/>
      <c r="C59" s="96"/>
      <c r="D59" s="96"/>
      <c r="E59" s="96"/>
      <c r="F59" s="96"/>
      <c r="G59" s="96"/>
      <c r="H59" s="96"/>
      <c r="I59" s="96"/>
      <c r="J59" s="97"/>
    </row>
    <row r="60" spans="1:11" ht="15" customHeight="1" x14ac:dyDescent="0.35">
      <c r="A60" s="95" t="s">
        <v>2487</v>
      </c>
      <c r="B60" s="96"/>
      <c r="C60" s="96"/>
      <c r="D60" s="96"/>
      <c r="E60" s="96"/>
      <c r="F60" s="96"/>
      <c r="G60" s="96"/>
      <c r="H60" s="96"/>
      <c r="I60" s="96"/>
      <c r="J60" s="97"/>
    </row>
    <row r="61" spans="1:11" ht="15" customHeight="1" x14ac:dyDescent="0.35">
      <c r="A61" s="95" t="s">
        <v>2488</v>
      </c>
      <c r="B61" s="96"/>
      <c r="C61" s="96"/>
      <c r="D61" s="96"/>
      <c r="E61" s="96"/>
      <c r="F61" s="96"/>
      <c r="G61" s="96"/>
      <c r="H61" s="96"/>
      <c r="I61" s="96"/>
      <c r="J61" s="97"/>
    </row>
    <row r="62" spans="1:11" ht="15" customHeight="1" x14ac:dyDescent="0.35">
      <c r="A62" s="95" t="s">
        <v>2484</v>
      </c>
      <c r="B62" s="96"/>
      <c r="C62" s="96"/>
      <c r="D62" s="96"/>
      <c r="E62" s="96"/>
      <c r="F62" s="96"/>
      <c r="G62" s="96"/>
      <c r="H62" s="96"/>
      <c r="I62" s="96"/>
      <c r="J62" s="97"/>
    </row>
    <row r="63" spans="1:11" ht="15" customHeight="1" x14ac:dyDescent="0.35">
      <c r="A63" s="95" t="s">
        <v>2483</v>
      </c>
      <c r="B63" s="96"/>
      <c r="C63" s="96"/>
      <c r="D63" s="96"/>
      <c r="E63" s="96"/>
      <c r="F63" s="96"/>
      <c r="G63" s="96"/>
      <c r="H63" s="96"/>
      <c r="I63" s="96"/>
      <c r="J63" s="97"/>
    </row>
    <row r="64" spans="1:11" ht="15" customHeight="1" x14ac:dyDescent="0.35">
      <c r="A64" s="95" t="s">
        <v>2482</v>
      </c>
      <c r="B64" s="96"/>
      <c r="C64" s="96"/>
      <c r="D64" s="96"/>
      <c r="E64" s="96"/>
      <c r="F64" s="96"/>
      <c r="G64" s="96"/>
      <c r="H64" s="96"/>
      <c r="I64" s="96"/>
      <c r="J64" s="97"/>
    </row>
    <row r="65" spans="1:10" ht="15" customHeight="1" x14ac:dyDescent="0.35">
      <c r="A65" s="102"/>
      <c r="B65" s="103"/>
      <c r="C65" s="103"/>
      <c r="D65" s="103"/>
      <c r="E65" s="103"/>
      <c r="F65" s="103"/>
      <c r="G65" s="103"/>
      <c r="H65" s="103"/>
      <c r="I65" s="103"/>
      <c r="J65" s="97"/>
    </row>
    <row r="66" spans="1:10" ht="15" customHeight="1" x14ac:dyDescent="0.35">
      <c r="A66" s="95" t="s">
        <v>2481</v>
      </c>
      <c r="B66" s="96"/>
      <c r="C66" s="96"/>
      <c r="D66" s="96"/>
      <c r="E66" s="96"/>
      <c r="F66" s="96"/>
      <c r="G66" s="96"/>
      <c r="H66" s="96"/>
      <c r="I66" s="96"/>
      <c r="J66" s="97"/>
    </row>
    <row r="67" spans="1:10" ht="15" customHeight="1" x14ac:dyDescent="0.35">
      <c r="A67" s="98"/>
      <c r="B67" s="99"/>
      <c r="C67" s="99"/>
      <c r="D67" s="99"/>
      <c r="E67" s="99"/>
      <c r="F67" s="99"/>
      <c r="G67" s="99"/>
      <c r="H67" s="99"/>
      <c r="I67" s="99"/>
      <c r="J67" s="100"/>
    </row>
    <row r="68" spans="1:10" ht="15" customHeight="1" x14ac:dyDescent="0.35">
      <c r="E68"/>
    </row>
    <row r="69" spans="1:10" ht="15" customHeight="1" x14ac:dyDescent="0.35">
      <c r="A69" s="121" t="s">
        <v>2495</v>
      </c>
      <c r="B69" s="122"/>
      <c r="C69" s="122"/>
      <c r="D69" s="122"/>
      <c r="E69" s="122"/>
      <c r="F69" s="122"/>
      <c r="G69" s="122"/>
      <c r="H69" s="122"/>
      <c r="I69" s="122"/>
      <c r="J69" s="112"/>
    </row>
    <row r="70" spans="1:10" x14ac:dyDescent="0.35">
      <c r="A70" s="123"/>
      <c r="B70" s="77"/>
      <c r="C70" s="77"/>
      <c r="D70" s="77"/>
      <c r="E70" s="77"/>
      <c r="F70" s="77"/>
      <c r="G70" s="77"/>
      <c r="H70" s="77"/>
      <c r="I70" s="77"/>
      <c r="J70" s="97"/>
    </row>
    <row r="71" spans="1:10" ht="15" customHeight="1" x14ac:dyDescent="0.35">
      <c r="A71" s="123"/>
      <c r="B71" s="77"/>
      <c r="C71" s="77"/>
      <c r="D71" s="77"/>
      <c r="E71" s="77"/>
      <c r="F71" s="77"/>
      <c r="G71" s="77"/>
      <c r="H71" s="77"/>
      <c r="I71" s="77"/>
      <c r="J71" s="97"/>
    </row>
    <row r="72" spans="1:10" x14ac:dyDescent="0.35">
      <c r="A72" s="123"/>
      <c r="B72" s="77"/>
      <c r="C72" s="77"/>
      <c r="D72" s="77"/>
      <c r="E72" s="77"/>
      <c r="F72" s="77"/>
      <c r="G72" s="77"/>
      <c r="H72" s="77"/>
      <c r="I72" s="77"/>
      <c r="J72" s="97"/>
    </row>
    <row r="73" spans="1:10" x14ac:dyDescent="0.35">
      <c r="A73" s="123"/>
      <c r="B73" s="77"/>
      <c r="C73" s="77"/>
      <c r="D73" s="77"/>
      <c r="E73" s="77"/>
      <c r="F73" s="77"/>
      <c r="G73" s="77"/>
      <c r="H73" s="77"/>
      <c r="I73" s="77"/>
      <c r="J73" s="97"/>
    </row>
    <row r="74" spans="1:10" ht="15" customHeight="1" x14ac:dyDescent="0.35">
      <c r="A74" s="118"/>
      <c r="B74" s="119"/>
      <c r="C74" s="119"/>
      <c r="D74" s="119"/>
      <c r="E74" s="119"/>
      <c r="F74" s="119"/>
      <c r="G74" s="119"/>
      <c r="H74" s="119"/>
      <c r="I74" s="119"/>
      <c r="J74" s="100"/>
    </row>
    <row r="76" spans="1:10" ht="15" customHeight="1" x14ac:dyDescent="0.35">
      <c r="A76" s="109" t="s">
        <v>2433</v>
      </c>
      <c r="B76" s="110"/>
      <c r="C76" s="110"/>
      <c r="D76" s="110"/>
      <c r="E76" s="110"/>
      <c r="F76" s="110"/>
      <c r="G76" s="110"/>
      <c r="H76" s="110"/>
      <c r="I76" s="110"/>
      <c r="J76" s="112"/>
    </row>
    <row r="77" spans="1:10" x14ac:dyDescent="0.35">
      <c r="A77" s="116"/>
      <c r="B77" s="117"/>
      <c r="C77" s="117"/>
      <c r="D77" s="117"/>
      <c r="E77" s="117"/>
      <c r="F77" s="117"/>
      <c r="G77" s="117"/>
      <c r="H77" s="117"/>
      <c r="I77" s="117"/>
      <c r="J77" s="97"/>
    </row>
    <row r="78" spans="1:10" x14ac:dyDescent="0.35">
      <c r="A78" s="116"/>
      <c r="B78" s="117"/>
      <c r="C78" s="117"/>
      <c r="D78" s="117"/>
      <c r="E78" s="117"/>
      <c r="F78" s="117"/>
      <c r="G78" s="117"/>
      <c r="H78" s="117"/>
      <c r="I78" s="117"/>
      <c r="J78" s="97"/>
    </row>
    <row r="79" spans="1:10" x14ac:dyDescent="0.35">
      <c r="A79" s="118"/>
      <c r="B79" s="119"/>
      <c r="C79" s="119"/>
      <c r="D79" s="119"/>
      <c r="E79" s="119"/>
      <c r="F79" s="119"/>
      <c r="G79" s="119"/>
      <c r="H79" s="119"/>
      <c r="I79" s="119"/>
      <c r="J79" s="100"/>
    </row>
    <row r="81" spans="1:10" ht="15" customHeight="1" x14ac:dyDescent="0.35">
      <c r="A81" s="109" t="s">
        <v>2491</v>
      </c>
      <c r="B81" s="110"/>
      <c r="C81" s="110"/>
      <c r="D81" s="110"/>
      <c r="E81" s="110"/>
      <c r="F81" s="110"/>
      <c r="G81" s="110"/>
      <c r="H81" s="110"/>
      <c r="I81" s="111"/>
      <c r="J81" s="112"/>
    </row>
    <row r="82" spans="1:10" x14ac:dyDescent="0.35">
      <c r="A82" s="113"/>
      <c r="B82" s="114"/>
      <c r="C82" s="114"/>
      <c r="D82" s="114"/>
      <c r="E82" s="114"/>
      <c r="F82" s="114"/>
      <c r="G82" s="114"/>
      <c r="H82" s="114"/>
      <c r="I82" s="115"/>
      <c r="J82" s="100"/>
    </row>
    <row r="83" spans="1:10" x14ac:dyDescent="0.35">
      <c r="E83"/>
    </row>
    <row r="84" spans="1:10" ht="15" customHeight="1" x14ac:dyDescent="0.35">
      <c r="A84" s="109" t="s">
        <v>2494</v>
      </c>
      <c r="B84" s="110"/>
      <c r="C84" s="110"/>
      <c r="D84" s="110"/>
      <c r="E84" s="110"/>
      <c r="F84" s="110"/>
      <c r="G84" s="110"/>
      <c r="H84" s="110"/>
      <c r="I84" s="110"/>
      <c r="J84" s="112"/>
    </row>
    <row r="85" spans="1:10" x14ac:dyDescent="0.35">
      <c r="A85" s="116"/>
      <c r="B85" s="117"/>
      <c r="C85" s="117"/>
      <c r="D85" s="117"/>
      <c r="E85" s="117"/>
      <c r="F85" s="117"/>
      <c r="G85" s="117"/>
      <c r="H85" s="117"/>
      <c r="I85" s="117"/>
      <c r="J85" s="97"/>
    </row>
    <row r="86" spans="1:10" ht="15" customHeight="1" x14ac:dyDescent="0.35">
      <c r="A86" s="116"/>
      <c r="B86" s="117"/>
      <c r="C86" s="117"/>
      <c r="D86" s="117"/>
      <c r="E86" s="117"/>
      <c r="F86" s="117"/>
      <c r="G86" s="117"/>
      <c r="H86" s="117"/>
      <c r="I86" s="117"/>
      <c r="J86" s="97"/>
    </row>
    <row r="87" spans="1:10" x14ac:dyDescent="0.35">
      <c r="A87" s="118"/>
      <c r="B87" s="119"/>
      <c r="C87" s="119"/>
      <c r="D87" s="119"/>
      <c r="E87" s="119"/>
      <c r="F87" s="119"/>
      <c r="G87" s="119"/>
      <c r="H87" s="119"/>
      <c r="I87" s="119"/>
      <c r="J87" s="100"/>
    </row>
    <row r="88" spans="1:10" x14ac:dyDescent="0.35">
      <c r="E88"/>
    </row>
    <row r="89" spans="1:10" ht="15" customHeight="1" x14ac:dyDescent="0.35">
      <c r="A89" s="109" t="s">
        <v>2490</v>
      </c>
      <c r="B89" s="110"/>
      <c r="C89" s="110"/>
      <c r="D89" s="110"/>
      <c r="E89" s="110"/>
      <c r="F89" s="110"/>
      <c r="G89" s="110"/>
      <c r="H89" s="110"/>
      <c r="I89" s="111"/>
      <c r="J89" s="112"/>
    </row>
    <row r="90" spans="1:10" x14ac:dyDescent="0.35">
      <c r="A90" s="118"/>
      <c r="B90" s="119"/>
      <c r="C90" s="119"/>
      <c r="D90" s="119"/>
      <c r="E90" s="119"/>
      <c r="F90" s="119"/>
      <c r="G90" s="119"/>
      <c r="H90" s="119"/>
      <c r="I90" s="120"/>
      <c r="J90" s="100"/>
    </row>
    <row r="94" spans="1:10" ht="15" customHeight="1" x14ac:dyDescent="0.35"/>
  </sheetData>
  <mergeCells count="48">
    <mergeCell ref="G11:I11"/>
    <mergeCell ref="B1:J1"/>
    <mergeCell ref="B3:J3"/>
    <mergeCell ref="B4:J6"/>
    <mergeCell ref="B7:J8"/>
    <mergeCell ref="B10:J10"/>
    <mergeCell ref="B35:E35"/>
    <mergeCell ref="G35:J35"/>
    <mergeCell ref="G12:I12"/>
    <mergeCell ref="G13:I13"/>
    <mergeCell ref="G14:I14"/>
    <mergeCell ref="G15:I15"/>
    <mergeCell ref="G16:I16"/>
    <mergeCell ref="G17:I17"/>
    <mergeCell ref="G18:I18"/>
    <mergeCell ref="B20:E20"/>
    <mergeCell ref="G20:J20"/>
    <mergeCell ref="B34:E34"/>
    <mergeCell ref="G34:J34"/>
    <mergeCell ref="A53:J53"/>
    <mergeCell ref="B36:E36"/>
    <mergeCell ref="G36:J36"/>
    <mergeCell ref="B37:E37"/>
    <mergeCell ref="G37:J37"/>
    <mergeCell ref="B39:J39"/>
    <mergeCell ref="B46:H46"/>
    <mergeCell ref="B47:J47"/>
    <mergeCell ref="B48:J48"/>
    <mergeCell ref="B49:J49"/>
    <mergeCell ref="B50:J50"/>
    <mergeCell ref="A51:J51"/>
    <mergeCell ref="A66:J67"/>
    <mergeCell ref="A54:J54"/>
    <mergeCell ref="A55:J55"/>
    <mergeCell ref="A56:J56"/>
    <mergeCell ref="A57:J57"/>
    <mergeCell ref="A58:J58"/>
    <mergeCell ref="A59:J59"/>
    <mergeCell ref="A60:J60"/>
    <mergeCell ref="A61:J61"/>
    <mergeCell ref="A62:J62"/>
    <mergeCell ref="A63:J63"/>
    <mergeCell ref="A64:J65"/>
    <mergeCell ref="A69:J74"/>
    <mergeCell ref="A76:J79"/>
    <mergeCell ref="A81:J82"/>
    <mergeCell ref="A84:J87"/>
    <mergeCell ref="A89:J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2021-04-19T10:10:26Z</dcterms:modified>
</cp:coreProperties>
</file>