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S2" i="1"/>
  <c r="H393" i="1"/>
  <c r="G393" i="1"/>
  <c r="I393" i="1"/>
  <c r="F393"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Q50" i="1" s="1"/>
  <c r="R50" i="1" s="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73" i="1" l="1"/>
  <c r="R73" i="1" s="1"/>
  <c r="Q88" i="1"/>
  <c r="R88" i="1" s="1"/>
  <c r="Q97" i="1"/>
  <c r="R97" i="1" s="1"/>
  <c r="Q112" i="1"/>
  <c r="R112" i="1" s="1"/>
  <c r="Q109" i="1"/>
  <c r="R109" i="1" s="1"/>
  <c r="Q96" i="1"/>
  <c r="R96" i="1" s="1"/>
  <c r="Q85" i="1"/>
  <c r="R85" i="1" s="1"/>
  <c r="Q72" i="1"/>
  <c r="R72" i="1" s="1"/>
  <c r="Q71" i="1"/>
  <c r="R71" i="1" s="1"/>
  <c r="Q64" i="1"/>
  <c r="R64" i="1" s="1"/>
  <c r="Q61" i="1"/>
  <c r="R61" i="1" s="1"/>
  <c r="Q49" i="1"/>
  <c r="R49" i="1" s="1"/>
  <c r="Q17" i="1"/>
  <c r="R17" i="1" s="1"/>
  <c r="Q14" i="1"/>
  <c r="R14" i="1" s="1"/>
  <c r="Q41" i="1"/>
  <c r="R41" i="1" s="1"/>
  <c r="Q38" i="1"/>
  <c r="R38" i="1" s="1"/>
  <c r="Q26" i="1"/>
  <c r="R26" i="1" s="1"/>
  <c r="Q25" i="1"/>
  <c r="R25" i="1" s="1"/>
  <c r="Q108" i="1"/>
  <c r="R108" i="1" s="1"/>
  <c r="Q100" i="1"/>
  <c r="R100" i="1" s="1"/>
  <c r="Q84" i="1"/>
  <c r="R84" i="1" s="1"/>
  <c r="Q76" i="1"/>
  <c r="R76" i="1" s="1"/>
  <c r="Q60" i="1"/>
  <c r="R60" i="1" s="1"/>
  <c r="Q53" i="1"/>
  <c r="R53" i="1" s="1"/>
  <c r="Q37" i="1"/>
  <c r="R37" i="1" s="1"/>
  <c r="Q29" i="1"/>
  <c r="R29" i="1" s="1"/>
  <c r="Q13" i="1"/>
  <c r="R13" i="1" s="1"/>
  <c r="Q5" i="1"/>
  <c r="R5" i="1" s="1"/>
  <c r="Q70" i="1"/>
  <c r="R70" i="1" s="1"/>
  <c r="Q115" i="1"/>
  <c r="R115" i="1" s="1"/>
  <c r="Q103" i="1"/>
  <c r="R103" i="1" s="1"/>
  <c r="Q91" i="1"/>
  <c r="R91" i="1" s="1"/>
  <c r="Q79" i="1"/>
  <c r="R79" i="1" s="1"/>
  <c r="Q67" i="1"/>
  <c r="R67" i="1" s="1"/>
  <c r="Q55" i="1"/>
  <c r="R55" i="1" s="1"/>
  <c r="Q44" i="1"/>
  <c r="R44" i="1" s="1"/>
  <c r="Q32" i="1"/>
  <c r="R32" i="1" s="1"/>
  <c r="Q20" i="1"/>
  <c r="R20" i="1" s="1"/>
  <c r="Q8" i="1"/>
  <c r="R8" i="1" s="1"/>
  <c r="Q110" i="1"/>
  <c r="R110" i="1" s="1"/>
  <c r="Q98" i="1"/>
  <c r="R98" i="1" s="1"/>
  <c r="Q74" i="1"/>
  <c r="R74" i="1" s="1"/>
  <c r="Q51" i="1"/>
  <c r="R51" i="1" s="1"/>
  <c r="Q27" i="1"/>
  <c r="R27" i="1" s="1"/>
  <c r="Q15" i="1"/>
  <c r="R15" i="1" s="1"/>
  <c r="Q114" i="1"/>
  <c r="R114" i="1" s="1"/>
  <c r="Q102" i="1"/>
  <c r="R102" i="1" s="1"/>
  <c r="Q90" i="1"/>
  <c r="R90" i="1" s="1"/>
  <c r="Q78" i="1"/>
  <c r="R78" i="1" s="1"/>
  <c r="Q66" i="1"/>
  <c r="R66" i="1" s="1"/>
  <c r="Q54" i="1"/>
  <c r="R54" i="1" s="1"/>
  <c r="Q43" i="1"/>
  <c r="R43" i="1" s="1"/>
  <c r="Q31" i="1"/>
  <c r="R31" i="1" s="1"/>
  <c r="Q19" i="1"/>
  <c r="R19" i="1" s="1"/>
  <c r="Q7" i="1"/>
  <c r="R7" i="1" s="1"/>
  <c r="Q40" i="1"/>
  <c r="R40" i="1" s="1"/>
  <c r="J14" i="9"/>
  <c r="J13" i="9"/>
  <c r="Q3" i="1"/>
  <c r="R3" i="1" s="1"/>
  <c r="Q89" i="1"/>
  <c r="R89" i="1" s="1"/>
  <c r="Q113" i="1"/>
  <c r="R113" i="1" s="1"/>
  <c r="Q93" i="1"/>
  <c r="R93" i="1" s="1"/>
  <c r="Q69" i="1"/>
  <c r="R69" i="1" s="1"/>
  <c r="Q18" i="1"/>
  <c r="R18" i="1" s="1"/>
  <c r="Q6" i="1"/>
  <c r="R6" i="1" s="1"/>
  <c r="Q106" i="1"/>
  <c r="R106" i="1" s="1"/>
  <c r="Q82" i="1"/>
  <c r="R82" i="1" s="1"/>
  <c r="Q58" i="1"/>
  <c r="R58" i="1" s="1"/>
  <c r="Q47" i="1"/>
  <c r="R47" i="1" s="1"/>
  <c r="Q35" i="1"/>
  <c r="R35" i="1" s="1"/>
  <c r="Q11" i="1"/>
  <c r="R11" i="1" s="1"/>
  <c r="Q105" i="1"/>
  <c r="R105" i="1" s="1"/>
  <c r="Q57" i="1"/>
  <c r="R57" i="1" s="1"/>
  <c r="Q34" i="1"/>
  <c r="R34" i="1" s="1"/>
  <c r="Q22" i="1"/>
  <c r="R22" i="1" s="1"/>
  <c r="Q21" i="1"/>
  <c r="R21" i="1" s="1"/>
  <c r="Q101" i="1"/>
  <c r="R101" i="1" s="1"/>
  <c r="Q81" i="1"/>
  <c r="R81" i="1" s="1"/>
  <c r="Q77" i="1"/>
  <c r="R77" i="1" s="1"/>
  <c r="Q65" i="1"/>
  <c r="R65" i="1" s="1"/>
  <c r="Q46" i="1"/>
  <c r="R46" i="1" s="1"/>
  <c r="Q42" i="1"/>
  <c r="R42" i="1" s="1"/>
  <c r="Q104" i="1"/>
  <c r="R104" i="1" s="1"/>
  <c r="Q92" i="1"/>
  <c r="R92" i="1" s="1"/>
  <c r="Q80" i="1"/>
  <c r="R80" i="1" s="1"/>
  <c r="Q68" i="1"/>
  <c r="R68" i="1" s="1"/>
  <c r="Q56" i="1"/>
  <c r="R56" i="1" s="1"/>
  <c r="Q45" i="1"/>
  <c r="R45" i="1" s="1"/>
  <c r="Q33" i="1"/>
  <c r="R33" i="1" s="1"/>
  <c r="Q9" i="1"/>
  <c r="R9" i="1" s="1"/>
  <c r="Q87" i="1"/>
  <c r="R87" i="1" s="1"/>
  <c r="Q86" i="1"/>
  <c r="R86" i="1" s="1"/>
  <c r="Q111" i="1"/>
  <c r="R111" i="1" s="1"/>
  <c r="Q99" i="1"/>
  <c r="R99" i="1" s="1"/>
  <c r="Q63" i="1"/>
  <c r="R63" i="1" s="1"/>
  <c r="Q28" i="1"/>
  <c r="R28" i="1" s="1"/>
  <c r="Q16" i="1"/>
  <c r="R16" i="1" s="1"/>
  <c r="O9" i="2"/>
  <c r="P7" i="2"/>
  <c r="O7" i="2"/>
  <c r="P6" i="2"/>
  <c r="O6" i="2"/>
  <c r="O2" i="2"/>
  <c r="O3" i="2"/>
  <c r="P10" i="2"/>
  <c r="P11" i="2"/>
  <c r="Q95" i="1"/>
  <c r="R95" i="1" s="1"/>
  <c r="Q83" i="1"/>
  <c r="R83" i="1" s="1"/>
  <c r="Q59" i="1"/>
  <c r="R59" i="1" s="1"/>
  <c r="Q48" i="1"/>
  <c r="R48" i="1" s="1"/>
  <c r="Q24" i="1"/>
  <c r="R24" i="1" s="1"/>
  <c r="Q94" i="1"/>
  <c r="R94" i="1" s="1"/>
  <c r="Q23" i="1"/>
  <c r="R23" i="1" s="1"/>
  <c r="O5" i="2"/>
  <c r="P5" i="2"/>
  <c r="Q10" i="1"/>
  <c r="R10" i="1" s="1"/>
  <c r="P4" i="2"/>
  <c r="O4" i="2"/>
  <c r="Q75" i="1"/>
  <c r="R75" i="1" s="1"/>
  <c r="Q52" i="1"/>
  <c r="R52" i="1" s="1"/>
  <c r="Q4" i="1"/>
  <c r="R4" i="1" s="1"/>
  <c r="Q62" i="1"/>
  <c r="R62" i="1" s="1"/>
  <c r="Q39" i="1"/>
  <c r="R39" i="1" s="1"/>
  <c r="O8" i="2"/>
  <c r="P8" i="2"/>
  <c r="Q30" i="1"/>
  <c r="R30" i="1" s="1"/>
  <c r="Q107" i="1"/>
  <c r="R107"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3" i="5" l="1"/>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 r="J16" i="9"/>
</calcChain>
</file>

<file path=xl/sharedStrings.xml><?xml version="1.0" encoding="utf-8"?>
<sst xmlns="http://schemas.openxmlformats.org/spreadsheetml/2006/main" count="2575" uniqueCount="2452">
  <si>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</si>
  <si>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</si>
  <si>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</si>
  <si>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</si>
  <si>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</si>
  <si>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</si>
  <si>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</si>
  <si>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</si>
  <si>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</si>
  <si>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</si>
  <si>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</si>
  <si>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</si>
  <si>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</si>
  <si>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</si>
  <si>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</si>
  <si>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</si>
  <si>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</si>
  <si>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</si>
  <si>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</si>
  <si>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</si>
  <si>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</si>
  <si>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</si>
  <si>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</si>
  <si>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</si>
  <si>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</si>
  <si>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</si>
  <si>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</si>
  <si>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</si>
  <si>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</si>
  <si>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</si>
  <si>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</si>
  <si>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</si>
  <si>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</si>
  <si>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</si>
  <si>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</si>
  <si>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</si>
  <si>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</si>
  <si>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</si>
  <si>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</si>
  <si>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</si>
  <si>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</si>
  <si>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</si>
  <si>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</si>
  <si>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</si>
  <si>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</si>
  <si>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</si>
  <si>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</si>
  <si>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</si>
  <si>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</si>
  <si>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</si>
  <si>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</si>
  <si>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</si>
  <si>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</si>
  <si>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</si>
  <si>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</si>
  <si>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</si>
  <si>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</si>
  <si>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</si>
  <si>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</si>
  <si>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</si>
  <si>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</si>
  <si>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</si>
  <si>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</si>
  <si>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</si>
  <si>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</si>
  <si>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</si>
  <si>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</si>
  <si>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</si>
  <si>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</si>
  <si>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</si>
  <si>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</si>
  <si>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</si>
  <si>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</si>
  <si>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</si>
  <si>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</si>
  <si>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</si>
  <si>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</si>
  <si>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</si>
  <si>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</si>
  <si>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</si>
  <si>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</si>
  <si>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</si>
  <si>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</si>
  <si>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</si>
  <si>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</si>
  <si>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</si>
  <si>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</si>
  <si>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</si>
  <si>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</si>
  <si>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</si>
  <si>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</si>
  <si>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</si>
  <si>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</si>
  <si>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</si>
  <si>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</si>
  <si>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</si>
  <si>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</si>
  <si>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</si>
  <si>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</si>
  <si>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</si>
  <si>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</si>
  <si>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</si>
  <si>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</si>
  <si>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</si>
  <si>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</si>
  <si>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</si>
  <si>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</si>
  <si>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</si>
  <si>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</si>
  <si>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</si>
  <si>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</si>
  <si>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</si>
  <si>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</si>
  <si>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</si>
  <si>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</si>
  <si>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</si>
  <si>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</si>
  <si>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</si>
  <si>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</si>
  <si>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</si>
  <si>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</si>
  <si>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</si>
  <si>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</si>
  <si>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</si>
  <si>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</si>
  <si>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</si>
  <si>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</si>
  <si>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</si>
  <si>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</si>
  <si>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</si>
  <si>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</si>
  <si>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</si>
  <si>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</si>
  <si>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</si>
  <si>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</si>
  <si>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</si>
  <si>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</si>
  <si>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</si>
  <si>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</si>
  <si>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</si>
  <si>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</si>
  <si>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</si>
  <si>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</si>
  <si>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</si>
  <si>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</si>
  <si>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</si>
  <si>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</si>
  <si>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</si>
  <si>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</si>
  <si>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</si>
  <si>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</si>
  <si>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</si>
  <si>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</si>
  <si>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</si>
  <si>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</si>
  <si>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</si>
  <si>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</si>
  <si>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</si>
  <si>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</si>
  <si>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</si>
  <si>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</si>
  <si>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</si>
  <si>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</si>
  <si>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</si>
  <si>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</si>
  <si>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</si>
  <si>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</si>
  <si>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</si>
  <si>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</si>
  <si>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</si>
  <si>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</si>
  <si>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</si>
  <si>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</si>
  <si>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</si>
  <si>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</si>
  <si>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</si>
  <si>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</si>
  <si>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</si>
  <si>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</si>
  <si>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</si>
  <si>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</si>
  <si>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</si>
  <si>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</si>
  <si>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</si>
  <si>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</si>
  <si>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</si>
  <si>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</si>
  <si>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</si>
  <si>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</si>
  <si>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</si>
  <si>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</si>
  <si>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</si>
  <si>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</si>
  <si>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</si>
  <si>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</si>
  <si>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</si>
  <si>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</si>
  <si>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</si>
  <si>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</si>
  <si>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</si>
  <si>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</si>
  <si>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</si>
  <si>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</si>
  <si>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</si>
  <si>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</si>
  <si>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</si>
  <si>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</si>
  <si>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</si>
  <si>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</si>
  <si>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</si>
  <si>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</si>
  <si>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</si>
  <si>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</si>
  <si>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</si>
  <si>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</si>
  <si>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</si>
  <si>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</si>
  <si>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</si>
  <si>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</si>
  <si>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</si>
  <si>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</si>
  <si>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</si>
  <si>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</si>
  <si>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</si>
  <si>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</si>
  <si>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</si>
  <si>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</si>
  <si>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</si>
  <si>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</si>
  <si>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</si>
  <si>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</si>
  <si>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</si>
  <si>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</si>
  <si>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</si>
  <si>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</si>
  <si>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</si>
  <si>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</si>
  <si>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</si>
  <si>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</si>
  <si>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</si>
  <si>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</si>
  <si>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</si>
  <si>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</si>
  <si>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</si>
  <si>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</si>
  <si>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</si>
  <si>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</si>
  <si>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</si>
  <si>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</si>
  <si>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</si>
  <si>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</si>
  <si>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</si>
  <si>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</si>
  <si>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</si>
  <si>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</si>
  <si>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</si>
  <si>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</si>
  <si>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</si>
  <si>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</si>
  <si>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</si>
  <si>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</si>
  <si>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</si>
  <si>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</si>
  <si>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</si>
  <si>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</si>
  <si>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</si>
  <si>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</si>
  <si>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</si>
  <si>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</si>
  <si>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</si>
  <si>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</si>
  <si>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</si>
  <si>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</si>
  <si>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</si>
  <si>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</si>
  <si>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</si>
  <si>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</si>
  <si>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</si>
  <si>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</si>
  <si>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</si>
  <si>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</si>
  <si>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</si>
  <si>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</si>
  <si>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</si>
  <si>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</si>
  <si>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</si>
  <si>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</si>
  <si>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</si>
  <si>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</si>
  <si>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</si>
  <si>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</si>
  <si>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</si>
  <si>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</si>
  <si>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</si>
  <si>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</si>
  <si>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</si>
  <si>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</si>
  <si>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</si>
  <si>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</si>
  <si>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</si>
  <si>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</si>
  <si>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</si>
  <si>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</si>
  <si>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</si>
  <si>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</si>
  <si>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</si>
  <si>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</si>
  <si>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</si>
  <si>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</si>
  <si>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</si>
  <si>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</si>
  <si>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</si>
  <si>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</si>
  <si>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</si>
  <si>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</si>
  <si>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</si>
  <si>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</si>
  <si>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</si>
  <si>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</si>
  <si>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</si>
  <si>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</si>
  <si>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</si>
  <si>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</si>
  <si>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</si>
  <si>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</si>
  <si>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</si>
  <si>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</si>
  <si>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</si>
  <si>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</si>
  <si>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</si>
  <si>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</si>
  <si>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</si>
  <si>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</si>
  <si>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</si>
  <si>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</si>
  <si>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</si>
  <si>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</si>
  <si>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</si>
  <si>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</si>
  <si>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</si>
  <si>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</si>
  <si>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</si>
  <si>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</si>
  <si>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</si>
  <si>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</si>
  <si>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</si>
  <si>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</si>
  <si>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</si>
  <si>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</si>
  <si>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</si>
  <si>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</si>
  <si>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</si>
  <si>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</si>
  <si>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</si>
  <si>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</si>
  <si>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</si>
  <si>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</si>
  <si>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</si>
  <si>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</si>
  <si>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</si>
  <si>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</si>
  <si>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</si>
  <si>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</si>
  <si>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</si>
  <si>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</si>
  <si>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</si>
  <si>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</si>
  <si>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</si>
  <si>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</si>
  <si>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</si>
  <si>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</si>
  <si>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</si>
  <si>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</si>
  <si>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</si>
  <si>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</si>
  <si>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</si>
  <si>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</si>
  <si>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</si>
  <si>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</si>
  <si>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</si>
  <si>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</si>
  <si>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</si>
  <si>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</si>
  <si>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</si>
  <si>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</si>
  <si>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</si>
  <si>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</si>
  <si>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</si>
  <si>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</si>
  <si>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</si>
  <si>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</si>
  <si>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</si>
  <si>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</si>
  <si>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</si>
  <si>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</si>
  <si>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</si>
  <si>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</si>
  <si>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</si>
  <si>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</si>
  <si>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</si>
  <si>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</si>
  <si>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</si>
  <si>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</si>
  <si>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</si>
  <si>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</si>
  <si>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</si>
  <si>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</si>
  <si>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</si>
  <si>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</si>
  <si>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</si>
  <si>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</si>
  <si>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</si>
  <si>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</si>
  <si>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</si>
  <si>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</si>
  <si>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</si>
  <si>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</si>
  <si>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</si>
  <si>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</si>
  <si>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</si>
  <si>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</si>
  <si>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</si>
  <si>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</si>
  <si>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</si>
  <si>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</si>
  <si>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</si>
  <si>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</si>
  <si>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</si>
  <si>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</si>
  <si>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</si>
  <si>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</si>
  <si>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</si>
  <si>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</si>
  <si>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</si>
  <si>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</si>
  <si>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</si>
  <si>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</si>
  <si>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</si>
  <si>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</si>
  <si>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</si>
  <si>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</si>
  <si>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</si>
  <si>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</si>
  <si>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</si>
  <si>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</si>
  <si>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</si>
  <si>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</si>
  <si>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</si>
  <si>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</si>
  <si>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</si>
  <si>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</si>
  <si>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</si>
  <si>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</si>
  <si>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</si>
  <si>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</si>
  <si>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</si>
  <si>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</si>
  <si>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</si>
  <si>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</si>
  <si>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</si>
  <si>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</si>
  <si>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</si>
  <si>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</si>
  <si>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</si>
  <si>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</si>
  <si>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</si>
  <si>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</si>
  <si>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</si>
  <si>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</si>
  <si>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</si>
  <si>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</si>
  <si>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</si>
  <si>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</si>
  <si>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</si>
  <si>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</si>
  <si>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</si>
  <si>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</si>
  <si>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</si>
  <si>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</si>
  <si>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</si>
  <si>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</si>
  <si>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</si>
  <si>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</si>
  <si>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</si>
  <si>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</si>
  <si>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</si>
  <si>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</si>
  <si>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</si>
  <si>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</si>
  <si>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</si>
  <si>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</si>
  <si>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</si>
  <si>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</si>
  <si>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</si>
  <si>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</si>
  <si>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</si>
  <si>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</si>
  <si>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</si>
  <si>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</si>
  <si>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</si>
  <si>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</si>
  <si>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</si>
  <si>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</si>
  <si>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</si>
  <si>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</si>
  <si>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</si>
  <si>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</si>
  <si>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</si>
  <si>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</si>
  <si>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</si>
  <si>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</si>
  <si>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</si>
  <si>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</si>
  <si>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</si>
  <si>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</si>
  <si>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</si>
  <si>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</si>
  <si>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</si>
  <si>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</si>
  <si>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</si>
  <si>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</si>
  <si>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</si>
  <si>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</si>
  <si>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</si>
  <si>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</si>
  <si>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</si>
  <si>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</si>
  <si>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</si>
  <si>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</si>
  <si>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</si>
  <si>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</si>
  <si>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</si>
  <si>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</si>
  <si>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</si>
  <si>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</si>
  <si>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</si>
  <si>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</si>
  <si>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</si>
  <si>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</si>
  <si>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</si>
  <si>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</si>
  <si>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</si>
  <si>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</si>
  <si>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</si>
  <si>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</si>
  <si>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</si>
  <si>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</si>
  <si>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</si>
  <si>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</si>
  <si>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</si>
  <si>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</si>
  <si>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</si>
  <si>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</si>
  <si>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</si>
  <si>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</si>
  <si>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</si>
  <si>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</si>
  <si>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</si>
  <si>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</si>
  <si>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</si>
  <si>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</si>
  <si>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</si>
  <si>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</si>
  <si>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</si>
  <si>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</si>
  <si>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</si>
  <si>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</si>
  <si>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</si>
  <si>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</si>
  <si>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</si>
  <si>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</si>
  <si>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</si>
  <si>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</si>
  <si>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</si>
  <si>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</si>
  <si>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</si>
  <si>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</si>
  <si>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</si>
  <si>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</si>
  <si>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</si>
  <si>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</si>
  <si>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</si>
  <si>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</si>
  <si>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</si>
  <si>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</si>
  <si>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</si>
  <si>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</si>
  <si>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</si>
  <si>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</si>
  <si>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</si>
  <si>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</si>
  <si>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</si>
  <si>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</si>
  <si>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</si>
  <si>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</si>
  <si>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</si>
  <si>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</si>
  <si>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</si>
  <si>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</si>
  <si>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</si>
  <si>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</si>
  <si>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</si>
  <si>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</si>
  <si>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</si>
  <si>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</si>
  <si>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</si>
  <si>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</si>
  <si>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</si>
  <si>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</si>
  <si>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</si>
  <si>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</si>
  <si>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</si>
  <si>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</si>
  <si>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</si>
  <si>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</si>
  <si>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</si>
  <si>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</si>
  <si>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</si>
  <si>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</si>
  <si>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</si>
  <si>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</si>
  <si>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</si>
  <si>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</si>
  <si>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</si>
  <si>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</si>
  <si>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</si>
  <si>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</si>
  <si>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</si>
  <si>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</si>
  <si>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</si>
  <si>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</si>
  <si>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</si>
  <si>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</si>
  <si>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</si>
  <si>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</si>
  <si>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</si>
  <si>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</si>
  <si>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</si>
  <si>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</si>
  <si>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</si>
  <si>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</si>
  <si>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</si>
  <si>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</si>
  <si>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</si>
  <si>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</si>
  <si>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</si>
  <si>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</si>
  <si>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</si>
  <si>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</si>
  <si>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</si>
  <si>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</si>
  <si>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</si>
  <si>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</si>
  <si>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</si>
  <si>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</si>
  <si>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</si>
  <si>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</si>
  <si>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</si>
  <si>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</si>
  <si>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</si>
  <si>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</si>
  <si>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</si>
  <si>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</si>
  <si>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</si>
  <si>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</si>
  <si>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</si>
  <si>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</si>
  <si>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</si>
  <si>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</si>
  <si>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</si>
  <si>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</si>
  <si>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</si>
  <si>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</si>
  <si>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</si>
  <si>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</si>
  <si>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</si>
  <si>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</si>
  <si>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</si>
  <si>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</si>
  <si>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</si>
  <si>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</si>
  <si>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</si>
  <si>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</si>
  <si>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</si>
  <si>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</si>
  <si>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</si>
  <si>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</si>
  <si>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</si>
  <si>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</si>
  <si>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</si>
  <si>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</si>
  <si>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</si>
  <si>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</si>
  <si>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</si>
  <si>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</si>
  <si>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</si>
  <si>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</si>
  <si>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</si>
  <si>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</si>
  <si>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</si>
  <si>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</si>
  <si>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</si>
  <si>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</si>
  <si>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</si>
  <si>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</si>
  <si>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</si>
  <si>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</si>
  <si>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</si>
  <si>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</si>
  <si>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</si>
  <si>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</si>
  <si>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</si>
  <si>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</si>
  <si>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</si>
  <si>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</si>
  <si>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</si>
  <si>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</si>
  <si>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</si>
  <si>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</si>
  <si>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</si>
  <si>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</si>
  <si>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</si>
  <si>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</si>
  <si>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</si>
  <si>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</si>
  <si>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</si>
  <si>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</si>
  <si>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</si>
  <si>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</si>
  <si>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</si>
  <si>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</si>
  <si>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</si>
  <si>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</si>
  <si>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</si>
  <si>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</si>
  <si>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</si>
  <si>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</si>
  <si>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</si>
  <si>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</si>
  <si>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</si>
  <si>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</si>
  <si>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</si>
  <si>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</si>
  <si>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</si>
  <si>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</si>
  <si>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</si>
  <si>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</si>
  <si>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</si>
  <si>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</si>
  <si>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</si>
  <si>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</si>
  <si>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</si>
  <si>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</si>
  <si>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</si>
  <si>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</si>
  <si>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</si>
  <si>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</si>
  <si>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</si>
  <si>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</si>
  <si>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</si>
  <si>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</si>
  <si>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</si>
  <si>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</si>
  <si>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</si>
  <si>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</si>
  <si>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</si>
  <si>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</si>
  <si>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</si>
  <si>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</si>
  <si>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</si>
  <si>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</si>
  <si>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</si>
  <si>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</si>
  <si>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</si>
  <si>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</si>
  <si>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</si>
  <si>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</si>
  <si>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</si>
  <si>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</si>
  <si>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</si>
  <si>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</si>
  <si>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</si>
  <si>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</si>
  <si>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</si>
  <si>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</si>
  <si>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</si>
  <si>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</si>
  <si>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</si>
  <si>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</si>
  <si>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</si>
  <si>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</si>
  <si>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</si>
  <si>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</si>
  <si>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</si>
  <si>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</si>
  <si>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</si>
  <si>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</si>
  <si>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</si>
  <si>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</si>
  <si>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</si>
  <si>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</si>
  <si>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</si>
  <si>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</si>
  <si>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</si>
  <si>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</si>
  <si>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</si>
  <si>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</si>
  <si>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</si>
  <si>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</si>
  <si>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</si>
  <si>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</si>
  <si>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</si>
  <si>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</si>
  <si>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</si>
  <si>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</si>
  <si>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</si>
  <si>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</si>
  <si>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</si>
  <si>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</si>
  <si>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</si>
  <si>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</si>
  <si>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</si>
  <si>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</si>
  <si>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</si>
  <si>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</si>
  <si>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</si>
  <si>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</si>
  <si>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</si>
  <si>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</si>
  <si>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</si>
  <si>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</si>
  <si>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</si>
  <si>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</si>
  <si>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</si>
  <si>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</si>
  <si>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</si>
  <si>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</si>
  <si>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</si>
  <si>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</si>
  <si>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</si>
  <si>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</si>
  <si>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</si>
  <si>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</si>
  <si>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</si>
  <si>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</si>
  <si>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</si>
  <si>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</si>
  <si>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</si>
  <si>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</si>
  <si>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</si>
  <si>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</si>
  <si>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</si>
  <si>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</si>
  <si>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</si>
  <si>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</si>
  <si>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</si>
  <si>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</si>
  <si>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</si>
  <si>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</si>
  <si>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</si>
  <si>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</si>
  <si>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</si>
  <si>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</si>
  <si>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</si>
  <si>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</si>
  <si>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</si>
  <si>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</si>
  <si>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</si>
  <si>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</si>
  <si>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</si>
  <si>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</si>
  <si>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</si>
  <si>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</si>
  <si>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</si>
  <si>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</si>
  <si>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</si>
  <si>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</si>
  <si>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</si>
  <si>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</si>
  <si>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</si>
  <si>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</si>
  <si>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</si>
  <si>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</si>
  <si>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</si>
  <si>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</si>
  <si>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</si>
  <si>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</si>
  <si>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</si>
  <si>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</si>
  <si>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</si>
  <si>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</si>
  <si>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</si>
  <si>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</si>
  <si>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</si>
  <si>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</si>
  <si>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</si>
  <si>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</si>
  <si>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</si>
  <si>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</si>
  <si>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</si>
  <si>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</si>
  <si>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</si>
  <si>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</si>
  <si>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</si>
  <si>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</si>
  <si>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</si>
  <si>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</si>
  <si>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</si>
  <si>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</si>
  <si>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</si>
  <si>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</si>
  <si>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</si>
  <si>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</si>
  <si>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</si>
  <si>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</si>
  <si>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</si>
  <si>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</si>
  <si>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</si>
  <si>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</si>
  <si>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</si>
  <si>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</si>
  <si>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</si>
  <si>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</si>
  <si>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</si>
  <si>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</si>
  <si>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</si>
  <si>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</si>
  <si>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</si>
  <si>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</si>
  <si>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</si>
  <si>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</si>
  <si>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</si>
  <si>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</si>
  <si>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</si>
  <si>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</si>
  <si>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</si>
  <si>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</si>
  <si>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</si>
  <si>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</si>
  <si>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</si>
  <si>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</si>
  <si>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</si>
  <si>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</si>
  <si>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</si>
  <si>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</si>
  <si>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</si>
  <si>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</si>
  <si>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</si>
  <si>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</si>
  <si>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</si>
  <si>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</si>
  <si>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</si>
  <si>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</si>
  <si>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</si>
  <si>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</si>
  <si>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</si>
  <si>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</si>
  <si>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</si>
  <si>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</si>
  <si>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</si>
  <si>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</si>
  <si>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</si>
  <si>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</si>
  <si>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</si>
  <si>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</si>
  <si>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</si>
  <si>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</si>
  <si>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</si>
  <si>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</si>
  <si>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</si>
  <si>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</si>
  <si>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</si>
  <si>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</si>
  <si>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</si>
  <si>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</si>
  <si>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</si>
  <si>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</si>
  <si>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</si>
  <si>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</si>
  <si>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</si>
  <si>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</si>
  <si>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</si>
  <si>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</si>
  <si>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</si>
  <si>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</si>
  <si>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</si>
  <si>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</si>
  <si>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</si>
  <si>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</si>
  <si>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</si>
  <si>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</si>
  <si>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</si>
  <si>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</si>
  <si>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</si>
  <si>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</si>
  <si>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</si>
  <si>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</si>
  <si>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</si>
  <si>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</si>
  <si>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</si>
  <si>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</si>
  <si>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</si>
  <si>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</si>
  <si>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</si>
  <si>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</si>
  <si>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</si>
  <si>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</si>
  <si>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</si>
  <si>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</si>
  <si>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</si>
  <si>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</si>
  <si>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</si>
  <si>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</si>
  <si>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</si>
  <si>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</si>
  <si>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</si>
  <si>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</si>
  <si>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</si>
  <si>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</si>
  <si>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</si>
  <si>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</si>
  <si>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</si>
  <si>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</si>
  <si>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</si>
  <si>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</si>
  <si>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</si>
  <si>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</si>
  <si>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</si>
  <si>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</si>
  <si>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</si>
  <si>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</si>
  <si>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</si>
  <si>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</si>
  <si>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</si>
  <si>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</si>
  <si>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</si>
  <si>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</si>
  <si>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</si>
  <si>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</si>
  <si>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</si>
  <si>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</si>
  <si>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</si>
  <si>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</si>
  <si>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</si>
  <si>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</si>
  <si>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</si>
  <si>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</si>
  <si>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</si>
  <si>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</si>
  <si>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</si>
  <si>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</si>
  <si>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</si>
  <si>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</si>
  <si>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</si>
  <si>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</si>
  <si>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</si>
  <si>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</si>
  <si>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</si>
  <si>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</si>
  <si>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</si>
  <si>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</si>
  <si>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</si>
  <si>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</si>
  <si>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</si>
  <si>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</si>
  <si>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</si>
  <si>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</si>
  <si>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</si>
  <si>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</si>
  <si>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</si>
  <si>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</si>
  <si>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</si>
  <si>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</si>
  <si>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</si>
  <si>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</si>
  <si>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</si>
  <si>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</si>
  <si>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</si>
  <si>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</si>
  <si>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</si>
  <si>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</si>
  <si>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</si>
  <si>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</si>
  <si>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</si>
  <si>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</si>
  <si>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</si>
  <si>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</si>
  <si>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</si>
  <si>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</si>
  <si>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</si>
  <si>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</si>
  <si>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</si>
  <si>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</si>
  <si>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</si>
  <si>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</si>
  <si>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</si>
  <si>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</si>
  <si>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</si>
  <si>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</si>
  <si>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</si>
  <si>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</si>
  <si>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</si>
  <si>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</si>
  <si>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</si>
  <si>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</si>
  <si>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</si>
  <si>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</si>
  <si>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</si>
  <si>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</si>
  <si>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</si>
  <si>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</si>
  <si>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</si>
  <si>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</si>
  <si>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</si>
  <si>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</si>
  <si>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</si>
  <si>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</si>
  <si>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</si>
  <si>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</si>
  <si>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</si>
  <si>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</si>
  <si>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</si>
  <si>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</si>
  <si>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</si>
  <si>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</si>
  <si>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</si>
  <si>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</si>
  <si>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</si>
  <si>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</si>
  <si>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</si>
  <si>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</si>
  <si>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</si>
  <si>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</si>
  <si>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</si>
  <si>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</si>
  <si>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</si>
  <si>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</si>
  <si>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</si>
  <si>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</si>
  <si>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</si>
  <si>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</si>
  <si>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</si>
  <si>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</si>
  <si>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</si>
  <si>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</si>
  <si>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</si>
  <si>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</si>
  <si>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</si>
  <si>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</si>
  <si>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</si>
  <si>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</si>
  <si>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</si>
  <si>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</si>
  <si>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</si>
  <si>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</si>
  <si>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</si>
  <si>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</si>
  <si>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</si>
  <si>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</si>
  <si>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</si>
  <si>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</si>
  <si>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</si>
  <si>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</si>
  <si>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</si>
  <si>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</si>
  <si>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</si>
  <si>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</si>
  <si>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</si>
  <si>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</si>
  <si>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</si>
  <si>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</si>
  <si>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</si>
  <si>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</si>
  <si>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</si>
  <si>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</si>
  <si>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</si>
  <si>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</si>
  <si>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</si>
  <si>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</si>
  <si>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</si>
  <si>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</si>
  <si>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</si>
  <si>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</si>
  <si>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</si>
  <si>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</si>
  <si>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</si>
  <si>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</si>
  <si>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</si>
  <si>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</si>
  <si>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</si>
  <si>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</si>
  <si>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</si>
  <si>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</si>
  <si>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</si>
  <si>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</si>
  <si>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</si>
  <si>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</si>
  <si>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</si>
  <si>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</si>
  <si>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</si>
  <si>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</si>
  <si>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</si>
  <si>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</si>
  <si>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</si>
  <si>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</si>
  <si>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</si>
  <si>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</si>
  <si>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</si>
  <si>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</si>
  <si>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</si>
  <si>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</si>
  <si>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</si>
  <si>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</si>
  <si>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</si>
  <si>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</si>
  <si>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</si>
  <si>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</si>
  <si>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</si>
  <si>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</si>
  <si>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</si>
  <si>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</si>
  <si>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</si>
  <si>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</si>
  <si>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</si>
  <si>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</si>
  <si>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</si>
  <si>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</si>
  <si>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</si>
  <si>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</si>
  <si>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</si>
  <si>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</si>
  <si>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</si>
  <si>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</si>
  <si>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</si>
  <si>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</si>
  <si>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</si>
  <si>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</si>
  <si>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</si>
  <si>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</si>
  <si>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</si>
  <si>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</si>
  <si>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</si>
  <si>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</si>
  <si>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</si>
  <si>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</si>
  <si>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</si>
  <si>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</si>
  <si>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</si>
  <si>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</si>
  <si>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</si>
  <si>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</si>
  <si>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</si>
  <si>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</si>
  <si>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</si>
  <si>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</si>
  <si>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</si>
  <si>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</si>
  <si>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</si>
  <si>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</si>
  <si>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</si>
  <si>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</si>
  <si>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</si>
  <si>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</si>
  <si>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</si>
  <si>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</si>
  <si>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</si>
  <si>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</si>
  <si>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</si>
  <si>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</si>
  <si>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</si>
  <si>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</si>
  <si>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</si>
  <si>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</si>
  <si>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</si>
  <si>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</si>
  <si>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</si>
  <si>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</si>
  <si>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</si>
  <si>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</si>
  <si>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</si>
  <si>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</si>
  <si>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</si>
  <si>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</si>
  <si>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</si>
  <si>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</si>
  <si>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</si>
  <si>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</si>
  <si>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</si>
  <si>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</si>
  <si>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</si>
  <si>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</si>
  <si>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</si>
  <si>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</si>
  <si>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</si>
  <si>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</si>
  <si>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</si>
  <si>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</si>
  <si>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</si>
  <si>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</si>
  <si>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</si>
  <si>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</si>
  <si>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</si>
  <si>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</si>
  <si>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</si>
  <si>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</si>
  <si>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</si>
  <si>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</si>
  <si>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</si>
  <si>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</si>
  <si>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</si>
  <si>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</si>
  <si>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</si>
  <si>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</si>
  <si>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</si>
  <si>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</si>
  <si>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</si>
  <si>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</si>
  <si>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</si>
  <si>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</si>
  <si>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</si>
  <si>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</si>
  <si>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</si>
  <si>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</si>
  <si>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</si>
  <si>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</si>
  <si>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</si>
  <si>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</si>
  <si>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</si>
  <si>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</si>
  <si>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</si>
  <si>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</si>
  <si>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</si>
  <si>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</si>
  <si>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</si>
  <si>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</si>
  <si>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</si>
  <si>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</si>
  <si>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</si>
  <si>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</si>
  <si>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</si>
  <si>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</si>
  <si>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</si>
  <si>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</si>
  <si>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</si>
  <si>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</si>
  <si>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</si>
  <si>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</si>
  <si>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</si>
  <si>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</si>
  <si>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</si>
  <si>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</si>
  <si>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</si>
  <si>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</si>
  <si>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</si>
  <si>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</si>
  <si>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</si>
  <si>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</si>
  <si>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</si>
  <si>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</si>
  <si>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</si>
  <si>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</si>
  <si>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</si>
  <si>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</si>
  <si>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</si>
  <si>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</si>
  <si>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</si>
  <si>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</si>
  <si>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</si>
  <si>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</si>
  <si>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</si>
  <si>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</si>
  <si>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</si>
  <si>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</si>
  <si>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</si>
  <si>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</si>
  <si>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</si>
  <si>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</si>
  <si>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</si>
  <si>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</si>
  <si>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</si>
  <si>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</si>
  <si>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</si>
  <si>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</si>
  <si>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</si>
  <si>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</si>
  <si>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</si>
  <si>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</si>
  <si>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</si>
  <si>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</si>
  <si>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</si>
  <si>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</si>
  <si>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</si>
  <si>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</si>
  <si>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</si>
  <si>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</si>
  <si>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</si>
  <si>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</si>
  <si>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</si>
  <si>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</si>
  <si>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</si>
  <si>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</si>
  <si>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</si>
  <si>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</si>
  <si>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</si>
  <si>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</si>
  <si>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</si>
  <si>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</si>
  <si>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</si>
  <si>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</si>
  <si>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</si>
  <si>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</si>
  <si>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</si>
  <si>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</si>
  <si>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</si>
  <si>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</si>
  <si>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</si>
  <si>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</si>
  <si>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</si>
  <si>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</si>
  <si>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</si>
  <si>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</si>
  <si>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</si>
  <si>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</si>
  <si>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</si>
  <si>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</si>
  <si>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</si>
  <si>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</si>
  <si>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</si>
  <si>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</si>
  <si>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</si>
  <si>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</si>
  <si>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</si>
  <si>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</si>
  <si>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</si>
  <si>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</si>
  <si>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</si>
  <si>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</si>
  <si>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</si>
  <si>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</si>
  <si>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</si>
  <si>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</si>
  <si>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</si>
  <si>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</si>
  <si>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</si>
  <si>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</si>
  <si>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</si>
  <si>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</si>
  <si>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</si>
  <si>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</si>
  <si>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</si>
  <si>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</si>
  <si>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</si>
  <si>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</si>
  <si>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</si>
  <si>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</si>
  <si>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</si>
  <si>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</si>
  <si>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</si>
  <si>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</si>
  <si>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</si>
  <si>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</si>
  <si>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</si>
  <si>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</si>
  <si>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</si>
  <si>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</si>
  <si>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</si>
  <si>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</si>
  <si>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</si>
  <si>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</si>
  <si>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</si>
  <si>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</si>
  <si>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</si>
  <si>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</si>
  <si>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</si>
  <si>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</si>
  <si>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</si>
  <si>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</si>
  <si>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</si>
  <si>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</si>
  <si>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</si>
  <si>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</si>
  <si>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</si>
  <si>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</si>
  <si>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</si>
  <si>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</si>
  <si>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</si>
  <si>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</si>
  <si>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</si>
  <si>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</si>
  <si>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</si>
  <si>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</si>
  <si>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</si>
  <si>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</si>
  <si>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</si>
  <si>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</si>
  <si>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</si>
  <si>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</si>
  <si>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</si>
  <si>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</si>
  <si>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</si>
  <si>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</si>
  <si>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</si>
  <si>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</si>
  <si>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</si>
  <si>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</si>
  <si>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</si>
  <si>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</si>
  <si>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</si>
  <si>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</si>
  <si>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</si>
  <si>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</si>
  <si>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</si>
  <si>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</si>
  <si>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</si>
  <si>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</si>
  <si>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</si>
  <si>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</si>
  <si>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</si>
  <si>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</si>
  <si>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</si>
  <si>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</si>
  <si>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</si>
  <si>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</si>
  <si>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</si>
  <si>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</si>
  <si>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</si>
  <si>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</si>
  <si>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</si>
  <si>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</si>
  <si>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</si>
  <si>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</si>
  <si>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</si>
  <si>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</si>
  <si>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</si>
  <si>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</si>
  <si>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</si>
  <si>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</si>
  <si>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</si>
  <si>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</si>
  <si>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</si>
  <si>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</si>
  <si>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</si>
  <si>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</si>
  <si>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</si>
  <si>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</si>
  <si>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</si>
  <si>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</si>
  <si>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</si>
  <si>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</si>
  <si>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</si>
  <si>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</si>
  <si>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</si>
  <si>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</si>
  <si>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</si>
  <si>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</si>
  <si>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</si>
  <si>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</si>
  <si>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</si>
  <si>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</si>
  <si>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</si>
  <si>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</si>
  <si>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</si>
  <si>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</si>
  <si>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</si>
  <si>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</si>
  <si>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</si>
  <si>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</si>
  <si>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</si>
  <si>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</si>
  <si>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</si>
  <si>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</si>
  <si>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</si>
  <si>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</si>
  <si>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</si>
  <si>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</si>
  <si>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</si>
  <si>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</si>
  <si>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</si>
  <si>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</si>
  <si>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</si>
  <si>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</si>
  <si>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</si>
  <si>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</si>
  <si>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</si>
  <si>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</si>
  <si>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</si>
  <si>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</si>
  <si>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</si>
  <si>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</si>
  <si>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</si>
  <si>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</si>
  <si>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</si>
  <si>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</si>
  <si>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</si>
  <si>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</si>
  <si>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</si>
  <si>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</si>
  <si>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</si>
  <si>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</si>
  <si>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</si>
  <si>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</si>
  <si>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</si>
  <si>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</si>
  <si>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</si>
  <si>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</si>
  <si>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</si>
  <si>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</si>
  <si>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</si>
  <si>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</si>
  <si>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</si>
  <si>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</si>
  <si>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</si>
  <si>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</si>
  <si>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</si>
  <si>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</si>
  <si>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</si>
  <si>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</si>
  <si>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</si>
  <si>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</si>
  <si>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</si>
  <si>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</si>
  <si>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</si>
  <si>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</si>
  <si>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</si>
  <si>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</si>
  <si>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</si>
  <si>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</si>
  <si>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</si>
  <si>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</si>
  <si>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</si>
  <si>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</si>
  <si>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</si>
  <si>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</si>
  <si>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</si>
  <si>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</si>
  <si>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</si>
  <si>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</si>
  <si>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</si>
  <si>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</si>
  <si>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</si>
  <si>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</si>
  <si>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</si>
  <si>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</si>
  <si>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</si>
  <si>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</si>
  <si>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</si>
  <si>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</si>
  <si>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</si>
  <si>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</si>
  <si>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</si>
  <si>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</si>
  <si>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</si>
  <si>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</si>
  <si>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</si>
  <si>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</si>
  <si>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</si>
  <si>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</si>
  <si>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</si>
  <si>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</si>
  <si>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</si>
  <si>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</si>
  <si>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</si>
  <si>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</si>
  <si>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</si>
  <si>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</si>
  <si>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</si>
  <si>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</si>
  <si>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</si>
  <si>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</si>
  <si>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</si>
  <si>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</si>
  <si>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</si>
  <si>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</si>
  <si>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</si>
  <si>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</si>
  <si>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</si>
  <si>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</si>
  <si>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</si>
  <si>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</si>
  <si>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</si>
  <si>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</si>
  <si>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</si>
  <si>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</si>
  <si>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</si>
  <si>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</si>
  <si>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</si>
  <si>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</si>
  <si>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</si>
  <si>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</si>
  <si>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</si>
  <si>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</si>
  <si>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</si>
  <si>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</si>
  <si>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</si>
  <si>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</si>
  <si>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</si>
  <si>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</si>
  <si>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</si>
  <si>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</si>
  <si>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</si>
  <si>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</si>
  <si>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</si>
  <si>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</si>
  <si>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</si>
  <si>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</si>
  <si>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</si>
  <si>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</si>
  <si>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</si>
  <si>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</si>
  <si>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</si>
  <si>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</si>
  <si>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</si>
  <si>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</si>
  <si>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</si>
  <si>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</si>
  <si>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</si>
  <si>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</si>
  <si>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</si>
  <si>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</si>
  <si>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</si>
  <si>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</si>
  <si>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</si>
  <si>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</si>
  <si>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</si>
  <si>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</si>
  <si>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</si>
  <si>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</si>
  <si>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</si>
  <si>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</si>
  <si>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</si>
  <si>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</si>
  <si>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</si>
  <si>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</si>
  <si>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</si>
  <si>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</si>
  <si>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</si>
  <si>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</si>
  <si>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</si>
  <si>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</si>
  <si>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</si>
  <si>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</si>
  <si>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</si>
  <si>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</si>
  <si>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</si>
  <si>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</si>
  <si>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</si>
  <si>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</si>
  <si>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</si>
  <si>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</si>
  <si>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</si>
  <si>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</si>
  <si>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</si>
  <si>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</si>
  <si>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</si>
  <si>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</si>
  <si>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</si>
  <si>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</si>
  <si>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</si>
  <si>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</si>
  <si>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</si>
  <si>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</si>
  <si>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</si>
  <si>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</si>
  <si>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</si>
  <si>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</si>
  <si>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</si>
  <si>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</si>
  <si>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</si>
  <si>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</si>
  <si>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</si>
  <si>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</si>
  <si>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</si>
  <si>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</si>
  <si>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</si>
  <si>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</si>
  <si>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</si>
  <si>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</si>
  <si>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</si>
  <si>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</si>
  <si>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</si>
  <si>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</si>
  <si>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</si>
  <si>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</si>
  <si>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</si>
  <si>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</si>
  <si>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</si>
  <si>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</si>
  <si>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</si>
  <si>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</si>
  <si>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</si>
  <si>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</si>
  <si>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</si>
  <si>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</si>
  <si>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</si>
  <si>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</si>
  <si>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</si>
  <si>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</si>
  <si>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</si>
  <si>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</si>
  <si>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</si>
  <si>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</si>
  <si>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</si>
  <si>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</si>
  <si>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</si>
  <si>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</si>
  <si>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</si>
  <si>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</si>
  <si>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</si>
  <si>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</si>
  <si>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</si>
  <si>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</si>
  <si>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</si>
  <si>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</si>
  <si>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</si>
  <si>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</si>
  <si>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</si>
  <si>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</si>
  <si>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</si>
  <si>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</si>
  <si>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</si>
  <si>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</si>
  <si>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</si>
  <si>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</si>
  <si>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</si>
  <si>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</si>
  <si>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</si>
  <si>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</si>
  <si>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</si>
  <si>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</si>
  <si>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</si>
  <si>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</si>
  <si>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</si>
  <si>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</si>
  <si>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</si>
  <si>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</si>
  <si>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</si>
  <si>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</si>
  <si>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</si>
  <si>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</si>
  <si>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</si>
  <si>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</si>
  <si>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</si>
  <si>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</si>
  <si>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</si>
  <si>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</si>
  <si>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</si>
  <si>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</si>
  <si>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</si>
  <si>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</si>
  <si>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</si>
  <si>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</si>
  <si>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</si>
  <si>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</si>
  <si>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</si>
  <si>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</si>
  <si>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</si>
  <si>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</si>
  <si>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</si>
  <si>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</si>
  <si>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</si>
  <si>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</si>
  <si>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</si>
  <si>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</si>
  <si>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</si>
  <si>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</si>
  <si>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</si>
  <si>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</si>
  <si>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</si>
  <si>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</si>
  <si>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</si>
  <si>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</si>
  <si>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</si>
  <si>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</si>
  <si>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</si>
  <si>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</si>
  <si>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</si>
  <si>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</si>
  <si>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</si>
  <si>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</si>
  <si>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</si>
  <si>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</si>
  <si>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</si>
  <si>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</si>
  <si>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</si>
  <si>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</si>
  <si>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</si>
  <si>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</si>
  <si>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</si>
  <si>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</si>
  <si>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</si>
  <si>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</si>
  <si>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</si>
  <si>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</si>
  <si>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</si>
  <si>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</si>
  <si>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</si>
  <si>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</si>
  <si>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</si>
  <si>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</si>
  <si>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</si>
  <si>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</si>
  <si>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</si>
  <si>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</si>
  <si>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</si>
  <si>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</si>
  <si>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</si>
  <si>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</si>
  <si>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</si>
  <si>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</si>
  <si>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</si>
  <si>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</si>
  <si>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</si>
  <si>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</si>
  <si>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</si>
  <si>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</si>
  <si>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</si>
  <si>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</si>
  <si>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</si>
  <si>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</si>
  <si>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</si>
  <si>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</si>
  <si>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</si>
  <si>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</si>
  <si>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</si>
  <si>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</si>
  <si>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</si>
  <si>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</si>
  <si>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</si>
  <si>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</si>
  <si>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</si>
  <si>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</si>
  <si>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</si>
  <si>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</si>
  <si>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</si>
  <si>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</si>
  <si>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</si>
  <si>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</si>
  <si>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</si>
  <si>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</si>
  <si>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</si>
  <si>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</si>
  <si>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</si>
  <si>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</si>
  <si>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</si>
  <si>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</si>
  <si>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</si>
  <si>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</si>
  <si>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</si>
  <si>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</si>
  <si>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</si>
  <si>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</si>
  <si>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</si>
  <si>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</si>
  <si>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</si>
  <si>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</si>
  <si>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</si>
  <si>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</si>
  <si>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</si>
  <si>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</si>
  <si>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</si>
  <si>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</si>
  <si>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</si>
  <si>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</si>
  <si>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</si>
  <si>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</si>
  <si>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</si>
  <si>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</si>
  <si>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</si>
  <si>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</si>
  <si>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</si>
  <si>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</si>
  <si>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</si>
  <si>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</si>
  <si>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</si>
  <si>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</si>
  <si>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</si>
  <si>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</si>
  <si>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</si>
  <si>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</si>
  <si>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</si>
  <si>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</si>
  <si>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</si>
  <si>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</si>
  <si>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</si>
  <si>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</si>
  <si>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</si>
  <si>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</si>
  <si>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</si>
  <si>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</si>
  <si>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</si>
  <si>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</si>
  <si>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</si>
  <si>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</si>
  <si>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</si>
  <si>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</si>
  <si>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</si>
  <si>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</si>
  <si>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</si>
  <si>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</si>
  <si>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</si>
  <si>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</si>
  <si>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</si>
  <si>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</si>
  <si>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</si>
  <si>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</si>
  <si>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</si>
  <si>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</si>
  <si>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</si>
  <si>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</si>
  <si>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</si>
  <si>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</si>
  <si>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</si>
  <si>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</si>
  <si>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</si>
  <si>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</si>
  <si>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</si>
  <si>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</si>
  <si>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</si>
  <si>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</si>
  <si>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</si>
  <si>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</si>
  <si>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</si>
  <si>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</si>
  <si>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</si>
  <si>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</si>
  <si>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</si>
  <si>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</si>
  <si>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</si>
  <si>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</si>
  <si>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</si>
  <si>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</si>
  <si>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</si>
  <si>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</si>
  <si>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</si>
  <si>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</si>
  <si>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</si>
  <si>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</si>
  <si>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</si>
  <si>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</si>
  <si>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</si>
  <si>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</si>
  <si>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</si>
  <si>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</si>
  <si>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</si>
  <si>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</si>
  <si>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</si>
  <si>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</si>
  <si>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</si>
  <si>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</si>
  <si>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</si>
  <si>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</si>
  <si>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</si>
  <si>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</si>
  <si>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</si>
  <si>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</si>
  <si>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</si>
  <si>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</si>
  <si>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</si>
  <si>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</si>
  <si>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</si>
  <si>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</si>
  <si>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</si>
  <si>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</si>
  <si>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</si>
  <si>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</si>
  <si>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</si>
  <si>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</si>
  <si>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</si>
  <si>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</si>
  <si>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</si>
  <si>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</si>
  <si>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</si>
  <si>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</si>
  <si>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</si>
  <si>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</si>
  <si>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</si>
  <si>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</si>
  <si>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</si>
  <si>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</si>
  <si>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</si>
  <si>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</si>
  <si>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</si>
  <si>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</si>
  <si>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</si>
  <si>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</si>
  <si>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</si>
  <si>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</si>
  <si>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</si>
  <si>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</si>
  <si>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</si>
  <si>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</si>
  <si>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</si>
  <si>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</si>
  <si>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</si>
  <si>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</si>
  <si>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</si>
  <si>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</si>
  <si>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</si>
  <si>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</si>
  <si>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</si>
  <si>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</si>
  <si>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</si>
  <si>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</si>
  <si>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</si>
  <si>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</si>
  <si>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</si>
  <si>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</si>
  <si>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</si>
  <si>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</si>
  <si>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</si>
  <si>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</si>
  <si>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</si>
  <si>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</si>
  <si>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</si>
  <si>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</si>
  <si>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</si>
  <si>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</si>
  <si>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</si>
  <si>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</si>
  <si>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</si>
  <si>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</si>
  <si>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</si>
  <si>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</si>
  <si>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</si>
  <si>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</si>
  <si>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</si>
  <si>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</si>
  <si>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</si>
  <si>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</si>
  <si>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</si>
  <si>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</si>
  <si>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</si>
  <si>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</si>
  <si>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</si>
  <si>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</si>
  <si>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</si>
  <si>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</si>
  <si>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</si>
  <si>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</si>
  <si>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</si>
  <si>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</si>
  <si>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</si>
  <si>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</si>
  <si>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</si>
  <si>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</si>
  <si>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</si>
  <si>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</si>
  <si>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</si>
  <si>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</si>
  <si>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</si>
  <si>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</si>
  <si>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</si>
  <si>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</si>
  <si>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</si>
  <si>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</si>
  <si>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</si>
  <si>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</si>
  <si>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</si>
  <si>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</si>
  <si>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</si>
  <si>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</si>
  <si>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</si>
  <si>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</si>
  <si>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</si>
  <si>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</si>
  <si>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</si>
  <si>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</si>
  <si>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</si>
  <si>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</si>
  <si>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</si>
  <si>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</si>
  <si>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</si>
  <si>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</si>
  <si>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</si>
  <si>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</si>
  <si>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</si>
  <si>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</si>
  <si>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</si>
  <si>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</si>
  <si>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</si>
  <si>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</si>
  <si>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</si>
  <si>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</si>
  <si>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</si>
  <si>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</si>
  <si>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</si>
  <si>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</si>
  <si>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</si>
  <si>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</si>
  <si>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</si>
  <si>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</si>
  <si>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</si>
  <si>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</si>
  <si>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</si>
  <si>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</si>
  <si>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</si>
  <si>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</si>
  <si>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</si>
  <si>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</si>
  <si>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</si>
  <si>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</si>
  <si>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</si>
  <si>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</si>
  <si>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</si>
  <si>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</si>
  <si>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</si>
  <si>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</si>
  <si>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</si>
  <si>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</si>
  <si>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</si>
  <si>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</si>
  <si>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</si>
  <si>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</si>
  <si>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</si>
  <si>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</si>
  <si>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</si>
  <si>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</si>
  <si>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</si>
  <si>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</si>
  <si>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</si>
  <si>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</si>
  <si>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</si>
  <si>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</si>
  <si>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</si>
  <si>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</si>
  <si>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</si>
  <si>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</si>
  <si>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</si>
  <si>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</si>
  <si>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</si>
  <si>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</si>
  <si>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</si>
  <si>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</si>
  <si>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</si>
  <si>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</si>
  <si>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</si>
  <si>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</si>
  <si>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</si>
  <si>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</si>
  <si>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</si>
  <si>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</si>
  <si>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</si>
  <si>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</si>
  <si>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</si>
  <si>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</si>
  <si>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</si>
  <si>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</si>
  <si>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</si>
  <si>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</si>
  <si>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</si>
  <si>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</si>
  <si>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</si>
  <si>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</si>
  <si>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</si>
  <si>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</si>
  <si>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</si>
  <si>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</si>
  <si>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</si>
  <si>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</si>
  <si>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</si>
  <si>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</si>
  <si>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</si>
  <si>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</si>
  <si>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</si>
  <si>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</si>
  <si>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</si>
  <si>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</si>
  <si>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</si>
  <si>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</si>
  <si>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</si>
  <si>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</si>
  <si>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</si>
  <si>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</si>
  <si>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</si>
  <si>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</si>
  <si>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</si>
  <si>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</si>
  <si>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</si>
  <si>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</si>
  <si>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</si>
  <si>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</si>
  <si>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</si>
  <si>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</si>
  <si>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</si>
  <si>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</si>
  <si>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</si>
  <si>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</si>
  <si>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</si>
  <si>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</si>
  <si>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</si>
  <si>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</si>
  <si>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</si>
  <si>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</si>
  <si>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</si>
  <si>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</si>
  <si>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</si>
  <si>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</si>
  <si>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</si>
  <si>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</si>
  <si>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</si>
  <si>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</si>
  <si>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</si>
  <si>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</si>
  <si>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</si>
  <si>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</si>
  <si>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</si>
  <si>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</si>
  <si>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</si>
  <si>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</si>
  <si>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</si>
  <si>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</si>
  <si>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</si>
  <si>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</si>
  <si>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</si>
  <si>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</si>
  <si>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</si>
  <si>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</si>
  <si>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</si>
  <si>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</si>
  <si>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</si>
  <si>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</si>
  <si>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</si>
  <si>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</si>
  <si>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</si>
  <si>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</si>
  <si>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</si>
  <si>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</si>
  <si>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</si>
  <si>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</si>
  <si>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</si>
  <si>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</si>
  <si>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</si>
  <si>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</si>
  <si>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</si>
  <si>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</si>
  <si>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</si>
  <si>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</si>
  <si>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</si>
  <si>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</si>
  <si>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</si>
  <si>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</si>
  <si>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</si>
  <si>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</si>
  <si>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</si>
  <si>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</si>
  <si>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</si>
  <si>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</si>
  <si>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</si>
  <si>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</si>
  <si>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</si>
  <si>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</si>
  <si>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</si>
  <si>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</si>
  <si>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</si>
  <si>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</si>
  <si>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</si>
  <si>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</si>
  <si>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</si>
  <si>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</si>
  <si>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</si>
  <si>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</si>
  <si>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</si>
  <si>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</si>
  <si>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</si>
  <si>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</si>
  <si>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</si>
  <si>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</si>
  <si>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</si>
  <si>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</si>
  <si>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</si>
  <si>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</si>
  <si>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</si>
  <si>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</si>
  <si>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</si>
  <si>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</si>
  <si>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</si>
  <si>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</si>
  <si>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</si>
  <si>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</si>
  <si>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</si>
  <si>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</si>
  <si>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</si>
  <si>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</si>
  <si>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</si>
  <si>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</si>
  <si>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</si>
  <si>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</si>
  <si>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</si>
  <si>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</si>
  <si>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</si>
  <si>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</si>
  <si>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</si>
  <si>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</si>
  <si>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</si>
  <si>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</si>
  <si>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</si>
  <si>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</si>
  <si>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</si>
  <si>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</si>
  <si>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</si>
  <si>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</si>
  <si>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</si>
  <si>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</si>
  <si>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</si>
  <si>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</si>
  <si>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</si>
  <si>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</si>
  <si>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</si>
  <si>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</si>
  <si>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</si>
  <si>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</si>
  <si>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</si>
  <si>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</si>
  <si>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</si>
  <si>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</si>
  <si>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</si>
  <si>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</si>
  <si>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</si>
  <si>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</si>
  <si>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</si>
  <si>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</si>
  <si>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</si>
  <si>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</si>
  <si>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</si>
  <si>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</si>
  <si>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</si>
  <si>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</si>
  <si>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</si>
  <si>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</si>
  <si>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</si>
  <si>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</si>
  <si>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</si>
  <si>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</si>
  <si>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</si>
  <si>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</si>
  <si>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</si>
  <si>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</si>
  <si>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</si>
  <si>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</si>
  <si>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</si>
  <si>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</si>
  <si>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</si>
  <si>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</si>
  <si>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</si>
  <si>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</si>
  <si>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G21006A01</t>
  </si>
  <si>
    <t>G21006B01</t>
  </si>
  <si>
    <t>Kader</t>
  </si>
  <si>
    <t>Abed</t>
  </si>
  <si>
    <t>1) Léger biais dans les mesures de la hauteur de pince par rapport à la largeur de la carapce.</t>
  </si>
  <si>
    <t>1) Léger biais dans la mesure de la hauteur de pince. Peut-être une petite formation pour prendre correctement la mesure avec le pied-à-coulisse.</t>
  </si>
  <si>
    <t>2) Bon échantillonnage représentatif, bon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</si>
</sst>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11</c:v>
                </c:pt>
                <c:pt idx="1">
                  <c:v>11</c:v>
                </c:pt>
                <c:pt idx="2">
                  <c:v>13</c:v>
                </c:pt>
                <c:pt idx="3">
                  <c:v>12</c:v>
                </c:pt>
                <c:pt idx="4">
                  <c:v>10</c:v>
                </c:pt>
                <c:pt idx="5">
                  <c:v>10</c:v>
                </c:pt>
                <c:pt idx="6">
                  <c:v>14</c:v>
                </c:pt>
                <c:pt idx="7">
                  <c:v>10</c:v>
                </c:pt>
                <c:pt idx="8">
                  <c:v>12</c:v>
                </c:pt>
                <c:pt idx="9">
                  <c:v>11</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11.4</c:v>
                </c:pt>
                <c:pt idx="1">
                  <c:v>11.4</c:v>
                </c:pt>
                <c:pt idx="2">
                  <c:v>11.4</c:v>
                </c:pt>
                <c:pt idx="3">
                  <c:v>11.4</c:v>
                </c:pt>
                <c:pt idx="4">
                  <c:v>11.4</c:v>
                </c:pt>
                <c:pt idx="5">
                  <c:v>11.4</c:v>
                </c:pt>
                <c:pt idx="6">
                  <c:v>11.4</c:v>
                </c:pt>
                <c:pt idx="7">
                  <c:v>11.4</c:v>
                </c:pt>
                <c:pt idx="8">
                  <c:v>11.4</c:v>
                </c:pt>
                <c:pt idx="9">
                  <c:v>11.4</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4.9937530487812136</c:v>
                </c:pt>
                <c:pt idx="1">
                  <c:v>4.9937530487812136</c:v>
                </c:pt>
                <c:pt idx="2">
                  <c:v>4.9937530487812136</c:v>
                </c:pt>
                <c:pt idx="3">
                  <c:v>4.9937530487812136</c:v>
                </c:pt>
                <c:pt idx="4">
                  <c:v>4.9937530487812136</c:v>
                </c:pt>
                <c:pt idx="5">
                  <c:v>4.9937530487812136</c:v>
                </c:pt>
                <c:pt idx="6">
                  <c:v>4.9937530487812136</c:v>
                </c:pt>
                <c:pt idx="7">
                  <c:v>4.9937530487812136</c:v>
                </c:pt>
                <c:pt idx="8">
                  <c:v>4.9937530487812136</c:v>
                </c:pt>
                <c:pt idx="9">
                  <c:v>4.9937530487812136</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17.806246951218789</c:v>
                </c:pt>
                <c:pt idx="1">
                  <c:v>17.806246951218789</c:v>
                </c:pt>
                <c:pt idx="2">
                  <c:v>17.806246951218789</c:v>
                </c:pt>
                <c:pt idx="3">
                  <c:v>17.806246951218789</c:v>
                </c:pt>
                <c:pt idx="4">
                  <c:v>17.806246951218789</c:v>
                </c:pt>
                <c:pt idx="5">
                  <c:v>17.806246951218789</c:v>
                </c:pt>
                <c:pt idx="6">
                  <c:v>17.806246951218789</c:v>
                </c:pt>
                <c:pt idx="7">
                  <c:v>17.806246951218789</c:v>
                </c:pt>
                <c:pt idx="8">
                  <c:v>17.806246951218789</c:v>
                </c:pt>
                <c:pt idx="9">
                  <c:v>17.806246951218789</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4</c:v>
                </c:pt>
                <c:pt idx="13">
                  <c:v>0</c:v>
                </c:pt>
                <c:pt idx="14">
                  <c:v>1</c:v>
                </c:pt>
                <c:pt idx="15">
                  <c:v>1</c:v>
                </c:pt>
                <c:pt idx="16">
                  <c:v>7</c:v>
                </c:pt>
                <c:pt idx="17">
                  <c:v>3</c:v>
                </c:pt>
                <c:pt idx="18">
                  <c:v>5</c:v>
                </c:pt>
                <c:pt idx="19">
                  <c:v>4</c:v>
                </c:pt>
                <c:pt idx="20">
                  <c:v>2</c:v>
                </c:pt>
                <c:pt idx="21">
                  <c:v>1</c:v>
                </c:pt>
                <c:pt idx="22">
                  <c:v>0</c:v>
                </c:pt>
                <c:pt idx="23">
                  <c:v>2</c:v>
                </c:pt>
                <c:pt idx="24">
                  <c:v>1</c:v>
                </c:pt>
                <c:pt idx="25">
                  <c:v>1</c:v>
                </c:pt>
                <c:pt idx="26">
                  <c:v>3</c:v>
                </c:pt>
                <c:pt idx="27">
                  <c:v>0</c:v>
                </c:pt>
                <c:pt idx="28">
                  <c:v>3</c:v>
                </c:pt>
                <c:pt idx="29">
                  <c:v>1</c:v>
                </c:pt>
                <c:pt idx="30">
                  <c:v>1</c:v>
                </c:pt>
                <c:pt idx="31">
                  <c:v>2</c:v>
                </c:pt>
                <c:pt idx="32">
                  <c:v>4</c:v>
                </c:pt>
                <c:pt idx="33">
                  <c:v>0</c:v>
                </c:pt>
                <c:pt idx="34">
                  <c:v>8</c:v>
                </c:pt>
                <c:pt idx="35">
                  <c:v>14</c:v>
                </c:pt>
                <c:pt idx="36">
                  <c:v>8</c:v>
                </c:pt>
                <c:pt idx="37">
                  <c:v>7</c:v>
                </c:pt>
                <c:pt idx="38">
                  <c:v>3</c:v>
                </c:pt>
                <c:pt idx="39">
                  <c:v>6</c:v>
                </c:pt>
                <c:pt idx="40">
                  <c:v>7</c:v>
                </c:pt>
                <c:pt idx="41">
                  <c:v>4</c:v>
                </c:pt>
                <c:pt idx="42">
                  <c:v>4</c:v>
                </c:pt>
                <c:pt idx="43">
                  <c:v>0</c:v>
                </c:pt>
                <c:pt idx="44">
                  <c:v>5</c:v>
                </c:pt>
                <c:pt idx="45">
                  <c:v>1</c:v>
                </c:pt>
                <c:pt idx="46">
                  <c:v>1</c:v>
                </c:pt>
                <c:pt idx="47">
                  <c:v>0</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2</c:v>
                </c:pt>
                <c:pt idx="20">
                  <c:v>1</c:v>
                </c:pt>
                <c:pt idx="21">
                  <c:v>0</c:v>
                </c:pt>
                <c:pt idx="22">
                  <c:v>1</c:v>
                </c:pt>
                <c:pt idx="23">
                  <c:v>0</c:v>
                </c:pt>
                <c:pt idx="24">
                  <c:v>3</c:v>
                </c:pt>
                <c:pt idx="25">
                  <c:v>1</c:v>
                </c:pt>
                <c:pt idx="26">
                  <c:v>2</c:v>
                </c:pt>
                <c:pt idx="27">
                  <c:v>3</c:v>
                </c:pt>
                <c:pt idx="28">
                  <c:v>3</c:v>
                </c:pt>
                <c:pt idx="29">
                  <c:v>4</c:v>
                </c:pt>
                <c:pt idx="30">
                  <c:v>3</c:v>
                </c:pt>
                <c:pt idx="31">
                  <c:v>3</c:v>
                </c:pt>
                <c:pt idx="32">
                  <c:v>5</c:v>
                </c:pt>
                <c:pt idx="33">
                  <c:v>2</c:v>
                </c:pt>
                <c:pt idx="34">
                  <c:v>4</c:v>
                </c:pt>
                <c:pt idx="35">
                  <c:v>3</c:v>
                </c:pt>
                <c:pt idx="36">
                  <c:v>6</c:v>
                </c:pt>
                <c:pt idx="37">
                  <c:v>1</c:v>
                </c:pt>
                <c:pt idx="38">
                  <c:v>6</c:v>
                </c:pt>
                <c:pt idx="39">
                  <c:v>1</c:v>
                </c:pt>
                <c:pt idx="40">
                  <c:v>4</c:v>
                </c:pt>
                <c:pt idx="41">
                  <c:v>6</c:v>
                </c:pt>
                <c:pt idx="42">
                  <c:v>6</c:v>
                </c:pt>
                <c:pt idx="43">
                  <c:v>9</c:v>
                </c:pt>
                <c:pt idx="44">
                  <c:v>3</c:v>
                </c:pt>
                <c:pt idx="45">
                  <c:v>3</c:v>
                </c:pt>
                <c:pt idx="46">
                  <c:v>3</c:v>
                </c:pt>
                <c:pt idx="47">
                  <c:v>4</c:v>
                </c:pt>
                <c:pt idx="48">
                  <c:v>2</c:v>
                </c:pt>
                <c:pt idx="49">
                  <c:v>3</c:v>
                </c:pt>
                <c:pt idx="50">
                  <c:v>2</c:v>
                </c:pt>
                <c:pt idx="51">
                  <c:v>2</c:v>
                </c:pt>
                <c:pt idx="52">
                  <c:v>1</c:v>
                </c:pt>
                <c:pt idx="53">
                  <c:v>1</c:v>
                </c:pt>
                <c:pt idx="54">
                  <c:v>0</c:v>
                </c:pt>
                <c:pt idx="55">
                  <c:v>3</c:v>
                </c:pt>
                <c:pt idx="56">
                  <c:v>3</c:v>
                </c:pt>
                <c:pt idx="57">
                  <c:v>1</c:v>
                </c:pt>
                <c:pt idx="58">
                  <c:v>1</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10</c:v>
                </c:pt>
                <c:pt idx="1">
                  <c:v>7</c:v>
                </c:pt>
                <c:pt idx="2">
                  <c:v>12</c:v>
                </c:pt>
                <c:pt idx="3">
                  <c:v>2</c:v>
                </c:pt>
                <c:pt idx="4">
                  <c:v>15</c:v>
                </c:pt>
                <c:pt idx="5">
                  <c:v>17</c:v>
                </c:pt>
                <c:pt idx="6">
                  <c:v>19</c:v>
                </c:pt>
                <c:pt idx="7">
                  <c:v>10</c:v>
                </c:pt>
                <c:pt idx="8">
                  <c:v>11</c:v>
                </c:pt>
                <c:pt idx="9">
                  <c:v>11</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11.4</c:v>
                </c:pt>
                <c:pt idx="1">
                  <c:v>11.4</c:v>
                </c:pt>
                <c:pt idx="2">
                  <c:v>11.4</c:v>
                </c:pt>
                <c:pt idx="3">
                  <c:v>11.4</c:v>
                </c:pt>
                <c:pt idx="4">
                  <c:v>11.4</c:v>
                </c:pt>
                <c:pt idx="5">
                  <c:v>11.4</c:v>
                </c:pt>
                <c:pt idx="6">
                  <c:v>11.4</c:v>
                </c:pt>
                <c:pt idx="7">
                  <c:v>11.4</c:v>
                </c:pt>
                <c:pt idx="8">
                  <c:v>11.4</c:v>
                </c:pt>
                <c:pt idx="9">
                  <c:v>11.4</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4.9937530487812136</c:v>
                </c:pt>
                <c:pt idx="1">
                  <c:v>4.9937530487812136</c:v>
                </c:pt>
                <c:pt idx="2">
                  <c:v>4.9937530487812136</c:v>
                </c:pt>
                <c:pt idx="3">
                  <c:v>4.9937530487812136</c:v>
                </c:pt>
                <c:pt idx="4">
                  <c:v>4.9937530487812136</c:v>
                </c:pt>
                <c:pt idx="5">
                  <c:v>4.9937530487812136</c:v>
                </c:pt>
                <c:pt idx="6">
                  <c:v>4.9937530487812136</c:v>
                </c:pt>
                <c:pt idx="7">
                  <c:v>4.9937530487812136</c:v>
                </c:pt>
                <c:pt idx="8">
                  <c:v>4.9937530487812136</c:v>
                </c:pt>
                <c:pt idx="9">
                  <c:v>4.9937530487812136</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17.806246951218789</c:v>
                </c:pt>
                <c:pt idx="1">
                  <c:v>17.806246951218789</c:v>
                </c:pt>
                <c:pt idx="2">
                  <c:v>17.806246951218789</c:v>
                </c:pt>
                <c:pt idx="3">
                  <c:v>17.806246951218789</c:v>
                </c:pt>
                <c:pt idx="4">
                  <c:v>17.806246951218789</c:v>
                </c:pt>
                <c:pt idx="5">
                  <c:v>17.806246951218789</c:v>
                </c:pt>
                <c:pt idx="6">
                  <c:v>17.806246951218789</c:v>
                </c:pt>
                <c:pt idx="7">
                  <c:v>17.806246951218789</c:v>
                </c:pt>
                <c:pt idx="8">
                  <c:v>17.806246951218789</c:v>
                </c:pt>
                <c:pt idx="9">
                  <c:v>17.806246951218789</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2</c:v>
                </c:pt>
                <c:pt idx="20">
                  <c:v>1</c:v>
                </c:pt>
                <c:pt idx="21">
                  <c:v>0</c:v>
                </c:pt>
                <c:pt idx="22">
                  <c:v>1</c:v>
                </c:pt>
                <c:pt idx="23">
                  <c:v>0</c:v>
                </c:pt>
                <c:pt idx="24">
                  <c:v>3</c:v>
                </c:pt>
                <c:pt idx="25">
                  <c:v>1</c:v>
                </c:pt>
                <c:pt idx="26">
                  <c:v>2</c:v>
                </c:pt>
                <c:pt idx="27">
                  <c:v>3</c:v>
                </c:pt>
                <c:pt idx="28">
                  <c:v>3</c:v>
                </c:pt>
                <c:pt idx="29">
                  <c:v>4</c:v>
                </c:pt>
                <c:pt idx="30">
                  <c:v>3</c:v>
                </c:pt>
                <c:pt idx="31">
                  <c:v>3</c:v>
                </c:pt>
                <c:pt idx="32">
                  <c:v>5</c:v>
                </c:pt>
                <c:pt idx="33">
                  <c:v>2</c:v>
                </c:pt>
                <c:pt idx="34">
                  <c:v>4</c:v>
                </c:pt>
                <c:pt idx="35">
                  <c:v>3</c:v>
                </c:pt>
                <c:pt idx="36">
                  <c:v>6</c:v>
                </c:pt>
                <c:pt idx="37">
                  <c:v>1</c:v>
                </c:pt>
                <c:pt idx="38">
                  <c:v>6</c:v>
                </c:pt>
                <c:pt idx="39">
                  <c:v>1</c:v>
                </c:pt>
                <c:pt idx="40">
                  <c:v>4</c:v>
                </c:pt>
                <c:pt idx="41">
                  <c:v>6</c:v>
                </c:pt>
                <c:pt idx="42">
                  <c:v>6</c:v>
                </c:pt>
                <c:pt idx="43">
                  <c:v>9</c:v>
                </c:pt>
                <c:pt idx="44">
                  <c:v>3</c:v>
                </c:pt>
                <c:pt idx="45">
                  <c:v>3</c:v>
                </c:pt>
                <c:pt idx="46">
                  <c:v>3</c:v>
                </c:pt>
                <c:pt idx="47">
                  <c:v>4</c:v>
                </c:pt>
                <c:pt idx="48">
                  <c:v>2</c:v>
                </c:pt>
                <c:pt idx="49">
                  <c:v>3</c:v>
                </c:pt>
                <c:pt idx="50">
                  <c:v>2</c:v>
                </c:pt>
                <c:pt idx="51">
                  <c:v>2</c:v>
                </c:pt>
                <c:pt idx="52">
                  <c:v>1</c:v>
                </c:pt>
                <c:pt idx="53">
                  <c:v>1</c:v>
                </c:pt>
                <c:pt idx="54">
                  <c:v>0</c:v>
                </c:pt>
                <c:pt idx="55">
                  <c:v>3</c:v>
                </c:pt>
                <c:pt idx="56">
                  <c:v>3</c:v>
                </c:pt>
                <c:pt idx="57">
                  <c:v>1</c:v>
                </c:pt>
                <c:pt idx="58">
                  <c:v>1</c:v>
                </c:pt>
                <c:pt idx="59">
                  <c:v>1</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1</c:v>
                </c:pt>
                <c:pt idx="7">
                  <c:v>2</c:v>
                </c:pt>
                <c:pt idx="8">
                  <c:v>9</c:v>
                </c:pt>
                <c:pt idx="9">
                  <c:v>10</c:v>
                </c:pt>
                <c:pt idx="10">
                  <c:v>6</c:v>
                </c:pt>
                <c:pt idx="11">
                  <c:v>2</c:v>
                </c:pt>
                <c:pt idx="12">
                  <c:v>0</c:v>
                </c:pt>
                <c:pt idx="13">
                  <c:v>0</c:v>
                </c:pt>
                <c:pt idx="14">
                  <c:v>2</c:v>
                </c:pt>
                <c:pt idx="15">
                  <c:v>9</c:v>
                </c:pt>
                <c:pt idx="16">
                  <c:v>10</c:v>
                </c:pt>
                <c:pt idx="17">
                  <c:v>13</c:v>
                </c:pt>
                <c:pt idx="18">
                  <c:v>12</c:v>
                </c:pt>
                <c:pt idx="19">
                  <c:v>18</c:v>
                </c:pt>
                <c:pt idx="20">
                  <c:v>9</c:v>
                </c:pt>
                <c:pt idx="21">
                  <c:v>4</c:v>
                </c:pt>
                <c:pt idx="22">
                  <c:v>3</c:v>
                </c:pt>
                <c:pt idx="23">
                  <c:v>1</c:v>
                </c:pt>
                <c:pt idx="24">
                  <c:v>1</c:v>
                </c:pt>
                <c:pt idx="25">
                  <c:v>0</c:v>
                </c:pt>
                <c:pt idx="26">
                  <c:v>1</c:v>
                </c:pt>
                <c:pt idx="27">
                  <c:v>1</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4</c:v>
                </c:pt>
                <c:pt idx="63">
                  <c:v>0</c:v>
                </c:pt>
                <c:pt idx="64">
                  <c:v>1</c:v>
                </c:pt>
                <c:pt idx="65">
                  <c:v>1</c:v>
                </c:pt>
                <c:pt idx="66">
                  <c:v>7</c:v>
                </c:pt>
                <c:pt idx="67">
                  <c:v>3</c:v>
                </c:pt>
                <c:pt idx="68">
                  <c:v>5</c:v>
                </c:pt>
                <c:pt idx="69">
                  <c:v>4</c:v>
                </c:pt>
                <c:pt idx="70">
                  <c:v>2</c:v>
                </c:pt>
                <c:pt idx="71">
                  <c:v>1</c:v>
                </c:pt>
                <c:pt idx="72">
                  <c:v>0</c:v>
                </c:pt>
                <c:pt idx="73">
                  <c:v>2</c:v>
                </c:pt>
                <c:pt idx="74">
                  <c:v>1</c:v>
                </c:pt>
                <c:pt idx="75">
                  <c:v>1</c:v>
                </c:pt>
                <c:pt idx="76">
                  <c:v>3</c:v>
                </c:pt>
                <c:pt idx="77">
                  <c:v>0</c:v>
                </c:pt>
                <c:pt idx="78">
                  <c:v>3</c:v>
                </c:pt>
                <c:pt idx="79">
                  <c:v>1</c:v>
                </c:pt>
                <c:pt idx="80">
                  <c:v>1</c:v>
                </c:pt>
                <c:pt idx="81">
                  <c:v>2</c:v>
                </c:pt>
                <c:pt idx="82">
                  <c:v>4</c:v>
                </c:pt>
                <c:pt idx="83">
                  <c:v>0</c:v>
                </c:pt>
                <c:pt idx="84">
                  <c:v>8</c:v>
                </c:pt>
                <c:pt idx="85">
                  <c:v>14</c:v>
                </c:pt>
                <c:pt idx="86">
                  <c:v>8</c:v>
                </c:pt>
                <c:pt idx="87">
                  <c:v>7</c:v>
                </c:pt>
                <c:pt idx="88">
                  <c:v>3</c:v>
                </c:pt>
                <c:pt idx="89">
                  <c:v>6</c:v>
                </c:pt>
                <c:pt idx="90">
                  <c:v>7</c:v>
                </c:pt>
                <c:pt idx="91">
                  <c:v>4</c:v>
                </c:pt>
                <c:pt idx="92">
                  <c:v>4</c:v>
                </c:pt>
                <c:pt idx="93">
                  <c:v>0</c:v>
                </c:pt>
                <c:pt idx="94">
                  <c:v>5</c:v>
                </c:pt>
                <c:pt idx="95">
                  <c:v>1</c:v>
                </c:pt>
                <c:pt idx="96">
                  <c:v>1</c:v>
                </c:pt>
                <c:pt idx="97">
                  <c:v>0</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15</c:v>
                </c:pt>
                <c:pt idx="1">
                  <c:v>6</c:v>
                </c:pt>
                <c:pt idx="2">
                  <c:v>3</c:v>
                </c:pt>
                <c:pt idx="3">
                  <c:v>1</c:v>
                </c:pt>
                <c:pt idx="4">
                  <c:v>3</c:v>
                </c:pt>
                <c:pt idx="5">
                  <c:v>9</c:v>
                </c:pt>
                <c:pt idx="6">
                  <c:v>12</c:v>
                </c:pt>
                <c:pt idx="7">
                  <c:v>16</c:v>
                </c:pt>
                <c:pt idx="8">
                  <c:v>21</c:v>
                </c:pt>
                <c:pt idx="9">
                  <c:v>28</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11.4</c:v>
                </c:pt>
                <c:pt idx="1">
                  <c:v>11.4</c:v>
                </c:pt>
                <c:pt idx="2">
                  <c:v>11.4</c:v>
                </c:pt>
                <c:pt idx="3">
                  <c:v>11.4</c:v>
                </c:pt>
                <c:pt idx="4">
                  <c:v>11.4</c:v>
                </c:pt>
                <c:pt idx="5">
                  <c:v>11.4</c:v>
                </c:pt>
                <c:pt idx="6">
                  <c:v>11.4</c:v>
                </c:pt>
                <c:pt idx="7">
                  <c:v>11.4</c:v>
                </c:pt>
                <c:pt idx="8">
                  <c:v>11.4</c:v>
                </c:pt>
                <c:pt idx="9">
                  <c:v>11.4</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4.9937530487812136</c:v>
                </c:pt>
                <c:pt idx="1">
                  <c:v>4.9937530487812136</c:v>
                </c:pt>
                <c:pt idx="2">
                  <c:v>4.9937530487812136</c:v>
                </c:pt>
                <c:pt idx="3">
                  <c:v>4.9937530487812136</c:v>
                </c:pt>
                <c:pt idx="4">
                  <c:v>4.9937530487812136</c:v>
                </c:pt>
                <c:pt idx="5">
                  <c:v>4.9937530487812136</c:v>
                </c:pt>
                <c:pt idx="6">
                  <c:v>4.9937530487812136</c:v>
                </c:pt>
                <c:pt idx="7">
                  <c:v>4.9937530487812136</c:v>
                </c:pt>
                <c:pt idx="8">
                  <c:v>4.9937530487812136</c:v>
                </c:pt>
                <c:pt idx="9">
                  <c:v>4.9937530487812136</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17.806246951218789</c:v>
                </c:pt>
                <c:pt idx="1">
                  <c:v>17.806246951218789</c:v>
                </c:pt>
                <c:pt idx="2">
                  <c:v>17.806246951218789</c:v>
                </c:pt>
                <c:pt idx="3">
                  <c:v>17.806246951218789</c:v>
                </c:pt>
                <c:pt idx="4">
                  <c:v>17.806246951218789</c:v>
                </c:pt>
                <c:pt idx="5">
                  <c:v>17.806246951218789</c:v>
                </c:pt>
                <c:pt idx="6">
                  <c:v>17.806246951218789</c:v>
                </c:pt>
                <c:pt idx="7">
                  <c:v>17.806246951218789</c:v>
                </c:pt>
                <c:pt idx="8">
                  <c:v>17.806246951218789</c:v>
                </c:pt>
                <c:pt idx="9">
                  <c:v>17.806246951218789</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10</c:v>
                </c:pt>
                <c:pt idx="1">
                  <c:v>7</c:v>
                </c:pt>
                <c:pt idx="2">
                  <c:v>12</c:v>
                </c:pt>
                <c:pt idx="3">
                  <c:v>2</c:v>
                </c:pt>
                <c:pt idx="4">
                  <c:v>15</c:v>
                </c:pt>
                <c:pt idx="5">
                  <c:v>17</c:v>
                </c:pt>
                <c:pt idx="6">
                  <c:v>19</c:v>
                </c:pt>
                <c:pt idx="7">
                  <c:v>10</c:v>
                </c:pt>
                <c:pt idx="8">
                  <c:v>11</c:v>
                </c:pt>
                <c:pt idx="9">
                  <c:v>11</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11.4</c:v>
                </c:pt>
                <c:pt idx="1">
                  <c:v>11.4</c:v>
                </c:pt>
                <c:pt idx="2">
                  <c:v>11.4</c:v>
                </c:pt>
                <c:pt idx="3">
                  <c:v>11.4</c:v>
                </c:pt>
                <c:pt idx="4">
                  <c:v>11.4</c:v>
                </c:pt>
                <c:pt idx="5">
                  <c:v>11.4</c:v>
                </c:pt>
                <c:pt idx="6">
                  <c:v>11.4</c:v>
                </c:pt>
                <c:pt idx="7">
                  <c:v>11.4</c:v>
                </c:pt>
                <c:pt idx="8">
                  <c:v>11.4</c:v>
                </c:pt>
                <c:pt idx="9">
                  <c:v>11.4</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4.9937530487812136</c:v>
                </c:pt>
                <c:pt idx="1">
                  <c:v>4.9937530487812136</c:v>
                </c:pt>
                <c:pt idx="2">
                  <c:v>4.9937530487812136</c:v>
                </c:pt>
                <c:pt idx="3">
                  <c:v>4.9937530487812136</c:v>
                </c:pt>
                <c:pt idx="4">
                  <c:v>4.9937530487812136</c:v>
                </c:pt>
                <c:pt idx="5">
                  <c:v>4.9937530487812136</c:v>
                </c:pt>
                <c:pt idx="6">
                  <c:v>4.9937530487812136</c:v>
                </c:pt>
                <c:pt idx="7">
                  <c:v>4.9937530487812136</c:v>
                </c:pt>
                <c:pt idx="8">
                  <c:v>4.9937530487812136</c:v>
                </c:pt>
                <c:pt idx="9">
                  <c:v>4.9937530487812136</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17.806246951218789</c:v>
                </c:pt>
                <c:pt idx="1">
                  <c:v>17.806246951218789</c:v>
                </c:pt>
                <c:pt idx="2">
                  <c:v>17.806246951218789</c:v>
                </c:pt>
                <c:pt idx="3">
                  <c:v>17.806246951218789</c:v>
                </c:pt>
                <c:pt idx="4">
                  <c:v>17.806246951218789</c:v>
                </c:pt>
                <c:pt idx="5">
                  <c:v>17.806246951218789</c:v>
                </c:pt>
                <c:pt idx="6">
                  <c:v>17.806246951218789</c:v>
                </c:pt>
                <c:pt idx="7">
                  <c:v>17.806246951218789</c:v>
                </c:pt>
                <c:pt idx="8">
                  <c:v>17.806246951218789</c:v>
                </c:pt>
                <c:pt idx="9">
                  <c:v>17.806246951218789</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1</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1</c:v>
                </c:pt>
                <c:pt idx="623">
                  <c:v>0</c:v>
                </c:pt>
                <c:pt idx="624">
                  <c:v>0</c:v>
                </c:pt>
                <c:pt idx="625">
                  <c:v>1</c:v>
                </c:pt>
                <c:pt idx="626">
                  <c:v>0</c:v>
                </c:pt>
                <c:pt idx="627">
                  <c:v>2</c:v>
                </c:pt>
                <c:pt idx="628">
                  <c:v>0</c:v>
                </c:pt>
                <c:pt idx="629">
                  <c:v>2</c:v>
                </c:pt>
                <c:pt idx="630">
                  <c:v>0</c:v>
                </c:pt>
                <c:pt idx="631">
                  <c:v>2</c:v>
                </c:pt>
                <c:pt idx="632">
                  <c:v>0</c:v>
                </c:pt>
                <c:pt idx="633">
                  <c:v>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1</c:v>
                </c:pt>
                <c:pt idx="704">
                  <c:v>1</c:v>
                </c:pt>
                <c:pt idx="705">
                  <c:v>0</c:v>
                </c:pt>
                <c:pt idx="706">
                  <c:v>1</c:v>
                </c:pt>
                <c:pt idx="707">
                  <c:v>1</c:v>
                </c:pt>
                <c:pt idx="708">
                  <c:v>2</c:v>
                </c:pt>
                <c:pt idx="709">
                  <c:v>1</c:v>
                </c:pt>
                <c:pt idx="710">
                  <c:v>2</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1</c:v>
                </c:pt>
                <c:pt idx="783">
                  <c:v>0</c:v>
                </c:pt>
                <c:pt idx="784">
                  <c:v>1</c:v>
                </c:pt>
                <c:pt idx="785">
                  <c:v>0</c:v>
                </c:pt>
                <c:pt idx="786">
                  <c:v>1</c:v>
                </c:pt>
                <c:pt idx="787">
                  <c:v>1</c:v>
                </c:pt>
                <c:pt idx="788">
                  <c:v>0</c:v>
                </c:pt>
                <c:pt idx="789">
                  <c:v>1</c:v>
                </c:pt>
                <c:pt idx="790">
                  <c:v>0</c:v>
                </c:pt>
                <c:pt idx="791">
                  <c:v>0</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1</c:v>
                </c:pt>
                <c:pt idx="859">
                  <c:v>0</c:v>
                </c:pt>
                <c:pt idx="860">
                  <c:v>0</c:v>
                </c:pt>
                <c:pt idx="861">
                  <c:v>0</c:v>
                </c:pt>
                <c:pt idx="862">
                  <c:v>0</c:v>
                </c:pt>
                <c:pt idx="863">
                  <c:v>0</c:v>
                </c:pt>
                <c:pt idx="864">
                  <c:v>0</c:v>
                </c:pt>
                <c:pt idx="865">
                  <c:v>1</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1</c:v>
                </c:pt>
                <c:pt idx="1089">
                  <c:v>0</c:v>
                </c:pt>
                <c:pt idx="1090">
                  <c:v>0</c:v>
                </c:pt>
                <c:pt idx="1091">
                  <c:v>0</c:v>
                </c:pt>
                <c:pt idx="1092">
                  <c:v>0</c:v>
                </c:pt>
                <c:pt idx="1093">
                  <c:v>0</c:v>
                </c:pt>
                <c:pt idx="1094">
                  <c:v>1</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1</c:v>
                </c:pt>
                <c:pt idx="1166">
                  <c:v>0</c:v>
                </c:pt>
                <c:pt idx="1167">
                  <c:v>2</c:v>
                </c:pt>
                <c:pt idx="1168">
                  <c:v>1</c:v>
                </c:pt>
                <c:pt idx="1169">
                  <c:v>0</c:v>
                </c:pt>
                <c:pt idx="1170">
                  <c:v>1</c:v>
                </c:pt>
                <c:pt idx="1171">
                  <c:v>1</c:v>
                </c:pt>
                <c:pt idx="1172">
                  <c:v>1</c:v>
                </c:pt>
                <c:pt idx="1173">
                  <c:v>0</c:v>
                </c:pt>
                <c:pt idx="1174">
                  <c:v>0</c:v>
                </c:pt>
                <c:pt idx="1175">
                  <c:v>0</c:v>
                </c:pt>
                <c:pt idx="1176">
                  <c:v>1</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1</c:v>
                </c:pt>
                <c:pt idx="1245">
                  <c:v>1</c:v>
                </c:pt>
                <c:pt idx="1246">
                  <c:v>1</c:v>
                </c:pt>
                <c:pt idx="1247">
                  <c:v>2</c:v>
                </c:pt>
                <c:pt idx="1248">
                  <c:v>0</c:v>
                </c:pt>
                <c:pt idx="1249">
                  <c:v>1</c:v>
                </c:pt>
                <c:pt idx="1250">
                  <c:v>0</c:v>
                </c:pt>
                <c:pt idx="1251">
                  <c:v>2</c:v>
                </c:pt>
                <c:pt idx="1252">
                  <c:v>0</c:v>
                </c:pt>
                <c:pt idx="1253">
                  <c:v>0</c:v>
                </c:pt>
                <c:pt idx="1254">
                  <c:v>1</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1</c:v>
                </c:pt>
                <c:pt idx="1322">
                  <c:v>0</c:v>
                </c:pt>
                <c:pt idx="1323">
                  <c:v>2</c:v>
                </c:pt>
                <c:pt idx="1324">
                  <c:v>0</c:v>
                </c:pt>
                <c:pt idx="1325">
                  <c:v>3</c:v>
                </c:pt>
                <c:pt idx="1326">
                  <c:v>0</c:v>
                </c:pt>
                <c:pt idx="1327">
                  <c:v>0</c:v>
                </c:pt>
                <c:pt idx="1328">
                  <c:v>0</c:v>
                </c:pt>
                <c:pt idx="1329">
                  <c:v>1</c:v>
                </c:pt>
                <c:pt idx="1330">
                  <c:v>4</c:v>
                </c:pt>
                <c:pt idx="1331">
                  <c:v>1</c:v>
                </c:pt>
                <c:pt idx="1332">
                  <c:v>0</c:v>
                </c:pt>
                <c:pt idx="1333">
                  <c:v>1</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0</c:v>
                </c:pt>
                <c:pt idx="1401">
                  <c:v>0</c:v>
                </c:pt>
                <c:pt idx="1402">
                  <c:v>1</c:v>
                </c:pt>
                <c:pt idx="1403">
                  <c:v>0</c:v>
                </c:pt>
                <c:pt idx="1404">
                  <c:v>3</c:v>
                </c:pt>
                <c:pt idx="1405">
                  <c:v>1</c:v>
                </c:pt>
                <c:pt idx="1406">
                  <c:v>0</c:v>
                </c:pt>
                <c:pt idx="1407">
                  <c:v>1</c:v>
                </c:pt>
                <c:pt idx="1408">
                  <c:v>2</c:v>
                </c:pt>
                <c:pt idx="1409">
                  <c:v>0</c:v>
                </c:pt>
                <c:pt idx="1410">
                  <c:v>1</c:v>
                </c:pt>
                <c:pt idx="1411">
                  <c:v>0</c:v>
                </c:pt>
                <c:pt idx="1412">
                  <c:v>2</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1</c:v>
                </c:pt>
                <c:pt idx="1478">
                  <c:v>0</c:v>
                </c:pt>
                <c:pt idx="1479">
                  <c:v>2</c:v>
                </c:pt>
                <c:pt idx="1480">
                  <c:v>1</c:v>
                </c:pt>
                <c:pt idx="1481">
                  <c:v>2</c:v>
                </c:pt>
                <c:pt idx="1482">
                  <c:v>4</c:v>
                </c:pt>
                <c:pt idx="1483">
                  <c:v>1</c:v>
                </c:pt>
                <c:pt idx="1484">
                  <c:v>1</c:v>
                </c:pt>
                <c:pt idx="1485">
                  <c:v>0</c:v>
                </c:pt>
                <c:pt idx="1486">
                  <c:v>3</c:v>
                </c:pt>
                <c:pt idx="1487">
                  <c:v>1</c:v>
                </c:pt>
                <c:pt idx="1488">
                  <c:v>1</c:v>
                </c:pt>
                <c:pt idx="1489">
                  <c:v>0</c:v>
                </c:pt>
                <c:pt idx="1490">
                  <c:v>0</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1</c:v>
                </c:pt>
                <c:pt idx="1557">
                  <c:v>1</c:v>
                </c:pt>
                <c:pt idx="1558">
                  <c:v>0</c:v>
                </c:pt>
                <c:pt idx="1559">
                  <c:v>0</c:v>
                </c:pt>
                <c:pt idx="1560">
                  <c:v>0</c:v>
                </c:pt>
                <c:pt idx="1561">
                  <c:v>2</c:v>
                </c:pt>
                <c:pt idx="1562">
                  <c:v>0</c:v>
                </c:pt>
                <c:pt idx="1563">
                  <c:v>0</c:v>
                </c:pt>
                <c:pt idx="1564">
                  <c:v>0</c:v>
                </c:pt>
                <c:pt idx="1565">
                  <c:v>2</c:v>
                </c:pt>
                <c:pt idx="1566">
                  <c:v>2</c:v>
                </c:pt>
                <c:pt idx="1567">
                  <c:v>0</c:v>
                </c:pt>
                <c:pt idx="1568">
                  <c:v>0</c:v>
                </c:pt>
                <c:pt idx="1569">
                  <c:v>0</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1</c:v>
                </c:pt>
                <c:pt idx="1640">
                  <c:v>0</c:v>
                </c:pt>
                <c:pt idx="1641">
                  <c:v>0</c:v>
                </c:pt>
                <c:pt idx="1642">
                  <c:v>0</c:v>
                </c:pt>
                <c:pt idx="1643">
                  <c:v>0</c:v>
                </c:pt>
                <c:pt idx="1644">
                  <c:v>1</c:v>
                </c:pt>
                <c:pt idx="1645">
                  <c:v>0</c:v>
                </c:pt>
                <c:pt idx="1646">
                  <c:v>1</c:v>
                </c:pt>
                <c:pt idx="1647">
                  <c:v>1</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1</c:v>
                </c:pt>
                <c:pt idx="1724">
                  <c:v>0</c:v>
                </c:pt>
                <c:pt idx="1725">
                  <c:v>1</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1</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1</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1</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1</c:v>
                </c:pt>
                <c:pt idx="623">
                  <c:v>0</c:v>
                </c:pt>
                <c:pt idx="624">
                  <c:v>0</c:v>
                </c:pt>
                <c:pt idx="625">
                  <c:v>1</c:v>
                </c:pt>
                <c:pt idx="626">
                  <c:v>0</c:v>
                </c:pt>
                <c:pt idx="627">
                  <c:v>2</c:v>
                </c:pt>
                <c:pt idx="628">
                  <c:v>0</c:v>
                </c:pt>
                <c:pt idx="629">
                  <c:v>2</c:v>
                </c:pt>
                <c:pt idx="630">
                  <c:v>0</c:v>
                </c:pt>
                <c:pt idx="631">
                  <c:v>2</c:v>
                </c:pt>
                <c:pt idx="632">
                  <c:v>0</c:v>
                </c:pt>
                <c:pt idx="633">
                  <c:v>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1</c:v>
                </c:pt>
                <c:pt idx="704">
                  <c:v>1</c:v>
                </c:pt>
                <c:pt idx="705">
                  <c:v>0</c:v>
                </c:pt>
                <c:pt idx="706">
                  <c:v>1</c:v>
                </c:pt>
                <c:pt idx="707">
                  <c:v>1</c:v>
                </c:pt>
                <c:pt idx="708">
                  <c:v>2</c:v>
                </c:pt>
                <c:pt idx="709">
                  <c:v>1</c:v>
                </c:pt>
                <c:pt idx="710">
                  <c:v>2</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1</c:v>
                </c:pt>
                <c:pt idx="783">
                  <c:v>0</c:v>
                </c:pt>
                <c:pt idx="784">
                  <c:v>1</c:v>
                </c:pt>
                <c:pt idx="785">
                  <c:v>0</c:v>
                </c:pt>
                <c:pt idx="786">
                  <c:v>1</c:v>
                </c:pt>
                <c:pt idx="787">
                  <c:v>1</c:v>
                </c:pt>
                <c:pt idx="788">
                  <c:v>0</c:v>
                </c:pt>
                <c:pt idx="789">
                  <c:v>1</c:v>
                </c:pt>
                <c:pt idx="790">
                  <c:v>0</c:v>
                </c:pt>
                <c:pt idx="791">
                  <c:v>0</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1</c:v>
                </c:pt>
                <c:pt idx="859">
                  <c:v>0</c:v>
                </c:pt>
                <c:pt idx="860">
                  <c:v>0</c:v>
                </c:pt>
                <c:pt idx="861">
                  <c:v>0</c:v>
                </c:pt>
                <c:pt idx="862">
                  <c:v>0</c:v>
                </c:pt>
                <c:pt idx="863">
                  <c:v>0</c:v>
                </c:pt>
                <c:pt idx="864">
                  <c:v>0</c:v>
                </c:pt>
                <c:pt idx="865">
                  <c:v>1</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1</c:v>
                </c:pt>
                <c:pt idx="1089">
                  <c:v>0</c:v>
                </c:pt>
                <c:pt idx="1090">
                  <c:v>0</c:v>
                </c:pt>
                <c:pt idx="1091">
                  <c:v>0</c:v>
                </c:pt>
                <c:pt idx="1092">
                  <c:v>0</c:v>
                </c:pt>
                <c:pt idx="1093">
                  <c:v>0</c:v>
                </c:pt>
                <c:pt idx="1094">
                  <c:v>1</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1</c:v>
                </c:pt>
                <c:pt idx="1166">
                  <c:v>0</c:v>
                </c:pt>
                <c:pt idx="1167">
                  <c:v>2</c:v>
                </c:pt>
                <c:pt idx="1168">
                  <c:v>1</c:v>
                </c:pt>
                <c:pt idx="1169">
                  <c:v>0</c:v>
                </c:pt>
                <c:pt idx="1170">
                  <c:v>1</c:v>
                </c:pt>
                <c:pt idx="1171">
                  <c:v>1</c:v>
                </c:pt>
                <c:pt idx="1172">
                  <c:v>1</c:v>
                </c:pt>
                <c:pt idx="1173">
                  <c:v>0</c:v>
                </c:pt>
                <c:pt idx="1174">
                  <c:v>0</c:v>
                </c:pt>
                <c:pt idx="1175">
                  <c:v>0</c:v>
                </c:pt>
                <c:pt idx="1176">
                  <c:v>1</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1</c:v>
                </c:pt>
                <c:pt idx="1245">
                  <c:v>1</c:v>
                </c:pt>
                <c:pt idx="1246">
                  <c:v>1</c:v>
                </c:pt>
                <c:pt idx="1247">
                  <c:v>2</c:v>
                </c:pt>
                <c:pt idx="1248">
                  <c:v>0</c:v>
                </c:pt>
                <c:pt idx="1249">
                  <c:v>1</c:v>
                </c:pt>
                <c:pt idx="1250">
                  <c:v>0</c:v>
                </c:pt>
                <c:pt idx="1251">
                  <c:v>2</c:v>
                </c:pt>
                <c:pt idx="1252">
                  <c:v>0</c:v>
                </c:pt>
                <c:pt idx="1253">
                  <c:v>0</c:v>
                </c:pt>
                <c:pt idx="1254">
                  <c:v>1</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1</c:v>
                </c:pt>
                <c:pt idx="1322">
                  <c:v>0</c:v>
                </c:pt>
                <c:pt idx="1323">
                  <c:v>2</c:v>
                </c:pt>
                <c:pt idx="1324">
                  <c:v>0</c:v>
                </c:pt>
                <c:pt idx="1325">
                  <c:v>3</c:v>
                </c:pt>
                <c:pt idx="1326">
                  <c:v>0</c:v>
                </c:pt>
                <c:pt idx="1327">
                  <c:v>0</c:v>
                </c:pt>
                <c:pt idx="1328">
                  <c:v>0</c:v>
                </c:pt>
                <c:pt idx="1329">
                  <c:v>1</c:v>
                </c:pt>
                <c:pt idx="1330">
                  <c:v>4</c:v>
                </c:pt>
                <c:pt idx="1331">
                  <c:v>1</c:v>
                </c:pt>
                <c:pt idx="1332">
                  <c:v>0</c:v>
                </c:pt>
                <c:pt idx="1333">
                  <c:v>1</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0</c:v>
                </c:pt>
                <c:pt idx="1401">
                  <c:v>0</c:v>
                </c:pt>
                <c:pt idx="1402">
                  <c:v>1</c:v>
                </c:pt>
                <c:pt idx="1403">
                  <c:v>0</c:v>
                </c:pt>
                <c:pt idx="1404">
                  <c:v>3</c:v>
                </c:pt>
                <c:pt idx="1405">
                  <c:v>1</c:v>
                </c:pt>
                <c:pt idx="1406">
                  <c:v>0</c:v>
                </c:pt>
                <c:pt idx="1407">
                  <c:v>1</c:v>
                </c:pt>
                <c:pt idx="1408">
                  <c:v>2</c:v>
                </c:pt>
                <c:pt idx="1409">
                  <c:v>0</c:v>
                </c:pt>
                <c:pt idx="1410">
                  <c:v>1</c:v>
                </c:pt>
                <c:pt idx="1411">
                  <c:v>0</c:v>
                </c:pt>
                <c:pt idx="1412">
                  <c:v>2</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1</c:v>
                </c:pt>
                <c:pt idx="1478">
                  <c:v>0</c:v>
                </c:pt>
                <c:pt idx="1479">
                  <c:v>2</c:v>
                </c:pt>
                <c:pt idx="1480">
                  <c:v>1</c:v>
                </c:pt>
                <c:pt idx="1481">
                  <c:v>2</c:v>
                </c:pt>
                <c:pt idx="1482">
                  <c:v>4</c:v>
                </c:pt>
                <c:pt idx="1483">
                  <c:v>1</c:v>
                </c:pt>
                <c:pt idx="1484">
                  <c:v>1</c:v>
                </c:pt>
                <c:pt idx="1485">
                  <c:v>0</c:v>
                </c:pt>
                <c:pt idx="1486">
                  <c:v>3</c:v>
                </c:pt>
                <c:pt idx="1487">
                  <c:v>1</c:v>
                </c:pt>
                <c:pt idx="1488">
                  <c:v>1</c:v>
                </c:pt>
                <c:pt idx="1489">
                  <c:v>0</c:v>
                </c:pt>
                <c:pt idx="1490">
                  <c:v>0</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1</c:v>
                </c:pt>
                <c:pt idx="1557">
                  <c:v>1</c:v>
                </c:pt>
                <c:pt idx="1558">
                  <c:v>0</c:v>
                </c:pt>
                <c:pt idx="1559">
                  <c:v>0</c:v>
                </c:pt>
                <c:pt idx="1560">
                  <c:v>0</c:v>
                </c:pt>
                <c:pt idx="1561">
                  <c:v>2</c:v>
                </c:pt>
                <c:pt idx="1562">
                  <c:v>0</c:v>
                </c:pt>
                <c:pt idx="1563">
                  <c:v>0</c:v>
                </c:pt>
                <c:pt idx="1564">
                  <c:v>0</c:v>
                </c:pt>
                <c:pt idx="1565">
                  <c:v>2</c:v>
                </c:pt>
                <c:pt idx="1566">
                  <c:v>2</c:v>
                </c:pt>
                <c:pt idx="1567">
                  <c:v>0</c:v>
                </c:pt>
                <c:pt idx="1568">
                  <c:v>0</c:v>
                </c:pt>
                <c:pt idx="1569">
                  <c:v>0</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1</c:v>
                </c:pt>
                <c:pt idx="1640">
                  <c:v>0</c:v>
                </c:pt>
                <c:pt idx="1641">
                  <c:v>0</c:v>
                </c:pt>
                <c:pt idx="1642">
                  <c:v>0</c:v>
                </c:pt>
                <c:pt idx="1643">
                  <c:v>0</c:v>
                </c:pt>
                <c:pt idx="1644">
                  <c:v>1</c:v>
                </c:pt>
                <c:pt idx="1645">
                  <c:v>0</c:v>
                </c:pt>
                <c:pt idx="1646">
                  <c:v>1</c:v>
                </c:pt>
                <c:pt idx="1647">
                  <c:v>1</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1</c:v>
                </c:pt>
                <c:pt idx="1724">
                  <c:v>0</c:v>
                </c:pt>
                <c:pt idx="1725">
                  <c:v>1</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1</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1</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11</c:v>
                </c:pt>
                <c:pt idx="1">
                  <c:v>11</c:v>
                </c:pt>
                <c:pt idx="2">
                  <c:v>13</c:v>
                </c:pt>
                <c:pt idx="3">
                  <c:v>12</c:v>
                </c:pt>
                <c:pt idx="4">
                  <c:v>10</c:v>
                </c:pt>
                <c:pt idx="5">
                  <c:v>10</c:v>
                </c:pt>
                <c:pt idx="6">
                  <c:v>14</c:v>
                </c:pt>
                <c:pt idx="7">
                  <c:v>10</c:v>
                </c:pt>
                <c:pt idx="8">
                  <c:v>12</c:v>
                </c:pt>
                <c:pt idx="9">
                  <c:v>11</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11.4</c:v>
                </c:pt>
                <c:pt idx="1">
                  <c:v>11.4</c:v>
                </c:pt>
                <c:pt idx="2">
                  <c:v>11.4</c:v>
                </c:pt>
                <c:pt idx="3">
                  <c:v>11.4</c:v>
                </c:pt>
                <c:pt idx="4">
                  <c:v>11.4</c:v>
                </c:pt>
                <c:pt idx="5">
                  <c:v>11.4</c:v>
                </c:pt>
                <c:pt idx="6">
                  <c:v>11.4</c:v>
                </c:pt>
                <c:pt idx="7">
                  <c:v>11.4</c:v>
                </c:pt>
                <c:pt idx="8">
                  <c:v>11.4</c:v>
                </c:pt>
                <c:pt idx="9">
                  <c:v>11.4</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4.9937530487812136</c:v>
                </c:pt>
                <c:pt idx="1">
                  <c:v>4.9937530487812136</c:v>
                </c:pt>
                <c:pt idx="2">
                  <c:v>4.9937530487812136</c:v>
                </c:pt>
                <c:pt idx="3">
                  <c:v>4.9937530487812136</c:v>
                </c:pt>
                <c:pt idx="4">
                  <c:v>4.9937530487812136</c:v>
                </c:pt>
                <c:pt idx="5">
                  <c:v>4.9937530487812136</c:v>
                </c:pt>
                <c:pt idx="6">
                  <c:v>4.9937530487812136</c:v>
                </c:pt>
                <c:pt idx="7">
                  <c:v>4.9937530487812136</c:v>
                </c:pt>
                <c:pt idx="8">
                  <c:v>4.9937530487812136</c:v>
                </c:pt>
                <c:pt idx="9">
                  <c:v>4.9937530487812136</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17.806246951218789</c:v>
                </c:pt>
                <c:pt idx="1">
                  <c:v>17.806246951218789</c:v>
                </c:pt>
                <c:pt idx="2">
                  <c:v>17.806246951218789</c:v>
                </c:pt>
                <c:pt idx="3">
                  <c:v>17.806246951218789</c:v>
                </c:pt>
                <c:pt idx="4">
                  <c:v>17.806246951218789</c:v>
                </c:pt>
                <c:pt idx="5">
                  <c:v>17.806246951218789</c:v>
                </c:pt>
                <c:pt idx="6">
                  <c:v>17.806246951218789</c:v>
                </c:pt>
                <c:pt idx="7">
                  <c:v>17.806246951218789</c:v>
                </c:pt>
                <c:pt idx="8">
                  <c:v>17.806246951218789</c:v>
                </c:pt>
                <c:pt idx="9">
                  <c:v>17.806246951218789</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3"/>
  <sheetViews>
    <sheetView tabSelected="1" topLeftCell="A29" workbookViewId="0">
      <selection activeCell="A10" sqref="A10"/>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7.2695312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C2" s="62">
        <v>118</v>
      </c>
      <c r="D2" s="62">
        <v>31</v>
      </c>
      <c r="E2" s="62">
        <v>94</v>
      </c>
      <c r="F2" s="2" t="str">
        <f>RIGHT(C2,1)</f>
        <v>8</v>
      </c>
      <c r="G2" s="2" t="str">
        <f t="shared" ref="G2:H2" si="0">RIGHT(D2,1)</f>
        <v>1</v>
      </c>
      <c r="H2" s="2" t="str">
        <f t="shared" si="0"/>
        <v>4</v>
      </c>
      <c r="I2" s="2" t="str">
        <f>C2&amp; " " &amp;D2</f>
        <v>118 31</v>
      </c>
      <c r="J2" s="4">
        <f>1/(1+EXP(-Parameters!$B$8-Parameters!$B$9*C2))</f>
        <v>0.93040575438118167</v>
      </c>
      <c r="K2" s="18">
        <f>EXP(Parameters!$B$3+Parameters!$B$5*LN($C2))</f>
        <v>24.025745916314058</v>
      </c>
      <c r="L2" s="18">
        <f>EXP(Parameters!$B$2+Parameters!$B$4*LN($C2))</f>
        <v>30.475038693781325</v>
      </c>
      <c r="M2" s="18">
        <f xml:space="preserve"> EXP((-1 - (-0.4481224) *LN(C2)) /  0.3490391)</f>
        <v>26.048281677870872</v>
      </c>
      <c r="N2" s="2" t="str">
        <f>IF(D2&gt;=M2, "mature", "immature")</f>
        <v>mature</v>
      </c>
      <c r="O2" s="19">
        <f>_xlfn.NORM.DIST(LN($D2), LN(K2), EXP(Parameters!$B$7), 0)</f>
        <v>2.5526484737059868E-5</v>
      </c>
      <c r="P2" s="19">
        <f>_xlfn.NORM.DIST(LN($D2), LN(L2), EXP(Parameters!$B$6), 0)</f>
        <v>7.5698772651282802</v>
      </c>
      <c r="Q2" s="4">
        <f>(1-J2)*O2+J2*P2</f>
        <v>7.0430591439310826</v>
      </c>
      <c r="R2" s="4">
        <f>LN(Q2)</f>
        <v>1.9520426132760877</v>
      </c>
      <c r="S2" s="2">
        <f>IF(C2&gt;=Parameters!$B$10,D2-EXP(Parameters!$B$2+Parameters!$B$4*LN($C2)), "")</f>
        <v>0.52496130621867465</v>
      </c>
    </row>
    <row r="3" spans="1:19" x14ac:dyDescent="0.35">
      <c r="A3" t="s">
        <v>2445</v>
      </c>
      <c r="B3">
        <v>1</v>
      </c>
      <c r="C3" s="62">
        <v>117</v>
      </c>
      <c r="D3" s="62">
        <v>28</v>
      </c>
      <c r="E3" s="62">
        <v>89</v>
      </c>
      <c r="F3" s="2" t="str">
        <f t="shared" ref="F3:F65" si="1">RIGHT(C3,1)</f>
        <v>7</v>
      </c>
      <c r="G3" s="2" t="str">
        <f t="shared" ref="G3:G65" si="2">RIGHT(D3,1)</f>
        <v>8</v>
      </c>
      <c r="H3" s="2" t="str">
        <f t="shared" ref="H3:H65" si="3">RIGHT(E3,1)</f>
        <v>9</v>
      </c>
      <c r="I3" s="2" t="str">
        <f t="shared" ref="I3:I65" si="4">C3&amp; " " &amp;D3</f>
        <v>117 28</v>
      </c>
      <c r="J3" s="4">
        <f>1/(1+EXP(-Parameters!$B$8-Parameters!$B$9*C3))</f>
        <v>0.92316480721423155</v>
      </c>
      <c r="K3" s="18">
        <f>EXP(Parameters!$B$3+Parameters!$B$5*LN($C3))</f>
        <v>23.75723753928861</v>
      </c>
      <c r="L3" s="18">
        <f>EXP(Parameters!$B$2+Parameters!$B$4*LN($C3))</f>
        <v>30.120335986355592</v>
      </c>
      <c r="M3" s="18">
        <f t="shared" ref="M3:M65" si="5" xml:space="preserve"> EXP((-1 - (-0.4481224) *LN(C3)) /  0.3490391)</f>
        <v>25.765210355068117</v>
      </c>
      <c r="N3" s="2" t="str">
        <f t="shared" ref="N3:N65" si="6">IF(D3&gt;=M3, "mature", "immature")</f>
        <v>mature</v>
      </c>
      <c r="O3" s="19">
        <f>_xlfn.NORM.DIST(LN($D3), LN(K3), EXP(Parameters!$B$6), 0)</f>
        <v>3.3801525524363885E-2</v>
      </c>
      <c r="P3" s="19">
        <f>_xlfn.NORM.DIST(LN($D3), LN(L3), EXP(Parameters!$B$7), 0)</f>
        <v>2.7905807418019259</v>
      </c>
      <c r="Q3" s="4">
        <f t="shared" ref="Q3:Q65" si="7">(1-J3)*O3+J3*P3</f>
        <v>2.57876307925144</v>
      </c>
      <c r="R3" s="4">
        <f t="shared" ref="R3:R65" si="8">LN(Q3)</f>
        <v>0.94730985732509732</v>
      </c>
      <c r="S3" s="2">
        <f>IF(C3&gt;=Parameters!$B$10,D3-EXP(Parameters!$B$2+Parameters!$B$4*LN($C3)), "")</f>
        <v>-2.1203359863555917</v>
      </c>
    </row>
    <row r="4" spans="1:19" x14ac:dyDescent="0.35">
      <c r="A4" t="s">
        <v>2445</v>
      </c>
      <c r="B4">
        <v>1</v>
      </c>
      <c r="C4" s="62">
        <v>95</v>
      </c>
      <c r="D4" s="62">
        <v>19</v>
      </c>
      <c r="E4" s="62">
        <v>62</v>
      </c>
      <c r="F4" s="2" t="str">
        <f t="shared" si="1"/>
        <v>5</v>
      </c>
      <c r="G4" s="2" t="str">
        <f t="shared" si="2"/>
        <v>9</v>
      </c>
      <c r="H4" s="2" t="str">
        <f t="shared" si="3"/>
        <v>2</v>
      </c>
      <c r="I4" s="2" t="str">
        <f t="shared" si="4"/>
        <v>95 19</v>
      </c>
      <c r="J4" s="4">
        <f>1/(1+EXP(-Parameters!$B$8-Parameters!$B$9*C4))</f>
        <v>0.53411670476985718</v>
      </c>
      <c r="K4" s="18">
        <f>EXP(Parameters!$B$3+Parameters!$B$5*LN($C4))</f>
        <v>18.044137752559234</v>
      </c>
      <c r="L4" s="18">
        <f>EXP(Parameters!$B$2+Parameters!$B$4*LN($C4))</f>
        <v>22.616169717891566</v>
      </c>
      <c r="M4" s="18">
        <f t="shared" si="5"/>
        <v>19.719300637765709</v>
      </c>
      <c r="N4" s="2" t="str">
        <f t="shared" si="6"/>
        <v>immature</v>
      </c>
      <c r="O4" s="19">
        <f>_xlfn.NORM.DIST(LN($D4), LN(K4), EXP(Parameters!$B$6), 0)</f>
        <v>4.6806454779467224</v>
      </c>
      <c r="P4" s="19">
        <f>_xlfn.NORM.DIST(LN($D4), LN(L4), EXP(Parameters!$B$7), 0)</f>
        <v>2.1420743747325225E-2</v>
      </c>
      <c r="Q4" s="4">
        <f t="shared" si="7"/>
        <v>2.1920757161339268</v>
      </c>
      <c r="R4" s="4">
        <f t="shared" si="8"/>
        <v>0.78484891052110772</v>
      </c>
      <c r="S4" s="2" t="str">
        <f>IF(C4&gt;=Parameters!$B$10,D4-EXP(Parameters!$B$2+Parameters!$B$4*LN($C4)), "")</f>
        <v/>
      </c>
    </row>
    <row r="5" spans="1:19" x14ac:dyDescent="0.35">
      <c r="A5" t="s">
        <v>2445</v>
      </c>
      <c r="B5">
        <v>1</v>
      </c>
      <c r="C5" s="62">
        <v>112</v>
      </c>
      <c r="D5" s="62">
        <v>30</v>
      </c>
      <c r="E5" s="62">
        <v>92</v>
      </c>
      <c r="F5" s="2" t="str">
        <f t="shared" si="1"/>
        <v>2</v>
      </c>
      <c r="G5" s="2" t="str">
        <f t="shared" si="2"/>
        <v>0</v>
      </c>
      <c r="H5" s="2" t="str">
        <f t="shared" si="3"/>
        <v>2</v>
      </c>
      <c r="I5" s="2" t="str">
        <f t="shared" si="4"/>
        <v>112 30</v>
      </c>
      <c r="J5" s="4">
        <f>1/(1+EXP(-Parameters!$B$8-Parameters!$B$9*C5))</f>
        <v>0.87568366424949196</v>
      </c>
      <c r="K5" s="18">
        <f>EXP(Parameters!$B$3+Parameters!$B$5*LN($C5))</f>
        <v>22.425802171071368</v>
      </c>
      <c r="L5" s="18">
        <f>EXP(Parameters!$B$2+Parameters!$B$4*LN($C5))</f>
        <v>28.363999471035015</v>
      </c>
      <c r="M5" s="18">
        <f t="shared" si="5"/>
        <v>24.360229057188494</v>
      </c>
      <c r="N5" s="2" t="str">
        <f t="shared" si="6"/>
        <v>mature</v>
      </c>
      <c r="O5" s="19">
        <f>_xlfn.NORM.DIST(LN($D5), LN(K5), EXP(Parameters!$B$6), 0)</f>
        <v>2.8457550847920305E-7</v>
      </c>
      <c r="P5" s="19">
        <f>_xlfn.NORM.DIST(LN($D5), LN(L5), EXP(Parameters!$B$7), 0)</f>
        <v>4.268154172992519</v>
      </c>
      <c r="Q5" s="4">
        <f t="shared" si="7"/>
        <v>3.7375529211652334</v>
      </c>
      <c r="R5" s="4">
        <f t="shared" si="8"/>
        <v>1.3184310981256524</v>
      </c>
      <c r="S5" s="2">
        <f>IF(C5&gt;=Parameters!$B$10,D5-EXP(Parameters!$B$2+Parameters!$B$4*LN($C5)), "")</f>
        <v>1.6360005289649848</v>
      </c>
    </row>
    <row r="6" spans="1:19" x14ac:dyDescent="0.35">
      <c r="A6" t="s">
        <v>2445</v>
      </c>
      <c r="B6">
        <v>1</v>
      </c>
      <c r="C6" s="62">
        <v>102</v>
      </c>
      <c r="D6" s="62">
        <v>19</v>
      </c>
      <c r="E6" s="62">
        <v>67</v>
      </c>
      <c r="F6" s="2" t="str">
        <f t="shared" si="1"/>
        <v>2</v>
      </c>
      <c r="G6" s="2" t="str">
        <f t="shared" si="2"/>
        <v>9</v>
      </c>
      <c r="H6" s="2" t="str">
        <f t="shared" si="3"/>
        <v>7</v>
      </c>
      <c r="I6" s="2" t="str">
        <f t="shared" si="4"/>
        <v>102 19</v>
      </c>
      <c r="J6" s="4">
        <f>1/(1+EXP(-Parameters!$B$8-Parameters!$B$9*C6))</f>
        <v>0.70769935811813878</v>
      </c>
      <c r="K6" s="18">
        <f>EXP(Parameters!$B$3+Parameters!$B$5*LN($C6))</f>
        <v>19.820296206539236</v>
      </c>
      <c r="L6" s="18">
        <f>EXP(Parameters!$B$2+Parameters!$B$4*LN($C6))</f>
        <v>24.939811053735465</v>
      </c>
      <c r="M6" s="18">
        <f t="shared" si="5"/>
        <v>21.603949060070374</v>
      </c>
      <c r="N6" s="2" t="str">
        <f t="shared" si="6"/>
        <v>immature</v>
      </c>
      <c r="O6" s="19">
        <f>_xlfn.NORM.DIST(LN($D6), LN(K6), EXP(Parameters!$B$6), 0)</f>
        <v>5.5918267979616134</v>
      </c>
      <c r="P6" s="19">
        <f>_xlfn.NORM.DIST(LN($D6), LN(L6), EXP(Parameters!$B$7), 0)</f>
        <v>4.3925205096390945E-6</v>
      </c>
      <c r="Q6" s="4">
        <f t="shared" si="7"/>
        <v>1.6344976709203174</v>
      </c>
      <c r="R6" s="4">
        <f t="shared" si="8"/>
        <v>0.49133552223178134</v>
      </c>
      <c r="S6" s="2" t="str">
        <f>IF(C6&gt;=Parameters!$B$10,D6-EXP(Parameters!$B$2+Parameters!$B$4*LN($C6)), "")</f>
        <v/>
      </c>
    </row>
    <row r="7" spans="1:19" x14ac:dyDescent="0.35">
      <c r="A7" t="s">
        <v>2445</v>
      </c>
      <c r="B7">
        <v>1</v>
      </c>
      <c r="C7" s="62">
        <v>117</v>
      </c>
      <c r="D7" s="62">
        <v>29</v>
      </c>
      <c r="E7" s="62">
        <v>96</v>
      </c>
      <c r="F7" s="2" t="str">
        <f t="shared" si="1"/>
        <v>7</v>
      </c>
      <c r="G7" s="2" t="str">
        <f t="shared" si="2"/>
        <v>9</v>
      </c>
      <c r="H7" s="2" t="str">
        <f t="shared" si="3"/>
        <v>6</v>
      </c>
      <c r="I7" s="2" t="str">
        <f t="shared" si="4"/>
        <v>117 29</v>
      </c>
      <c r="J7" s="4">
        <f>1/(1+EXP(-Parameters!$B$8-Parameters!$B$9*C7))</f>
        <v>0.92316480721423155</v>
      </c>
      <c r="K7" s="18">
        <f>EXP(Parameters!$B$3+Parameters!$B$5*LN($C7))</f>
        <v>23.75723753928861</v>
      </c>
      <c r="L7" s="18">
        <f>EXP(Parameters!$B$2+Parameters!$B$4*LN($C7))</f>
        <v>30.120335986355592</v>
      </c>
      <c r="M7" s="18">
        <f t="shared" si="5"/>
        <v>25.765210355068117</v>
      </c>
      <c r="N7" s="2" t="str">
        <f t="shared" si="6"/>
        <v>mature</v>
      </c>
      <c r="O7" s="19">
        <f>_xlfn.NORM.DIST(LN($D7), LN(K7), EXP(Parameters!$B$6), 0)</f>
        <v>2.5458319630201147E-3</v>
      </c>
      <c r="P7" s="19">
        <f>_xlfn.NORM.DIST(LN($D7), LN(L7), EXP(Parameters!$B$7), 0)</f>
        <v>5.9505959788730038</v>
      </c>
      <c r="Q7" s="4">
        <f t="shared" si="7"/>
        <v>5.4935763991357573</v>
      </c>
      <c r="R7" s="4">
        <f t="shared" si="8"/>
        <v>1.7035794822498178</v>
      </c>
      <c r="S7" s="2">
        <f>IF(C7&gt;=Parameters!$B$10,D7-EXP(Parameters!$B$2+Parameters!$B$4*LN($C7)), "")</f>
        <v>-1.1203359863555917</v>
      </c>
    </row>
    <row r="8" spans="1:19" x14ac:dyDescent="0.35">
      <c r="A8" t="s">
        <v>2445</v>
      </c>
      <c r="B8">
        <v>1</v>
      </c>
      <c r="C8" s="62">
        <v>103</v>
      </c>
      <c r="D8" s="62">
        <v>25</v>
      </c>
      <c r="E8" s="62">
        <v>82</v>
      </c>
      <c r="F8" s="2" t="str">
        <f t="shared" si="1"/>
        <v>3</v>
      </c>
      <c r="G8" s="2" t="str">
        <f t="shared" si="2"/>
        <v>5</v>
      </c>
      <c r="H8" s="2" t="str">
        <f t="shared" si="3"/>
        <v>2</v>
      </c>
      <c r="I8" s="2" t="str">
        <f t="shared" si="4"/>
        <v>103 25</v>
      </c>
      <c r="J8" s="4">
        <f>1/(1+EXP(-Parameters!$B$8-Parameters!$B$9*C8))</f>
        <v>0.72929139759356365</v>
      </c>
      <c r="K8" s="18">
        <f>EXP(Parameters!$B$3+Parameters!$B$5*LN($C8))</f>
        <v>20.077303074934573</v>
      </c>
      <c r="L8" s="18">
        <f>EXP(Parameters!$B$2+Parameters!$B$4*LN($C8))</f>
        <v>25.276776596017228</v>
      </c>
      <c r="M8" s="18">
        <f t="shared" si="5"/>
        <v>21.876255591489173</v>
      </c>
      <c r="N8" s="2" t="str">
        <f t="shared" si="6"/>
        <v>mature</v>
      </c>
      <c r="O8" s="19">
        <f>_xlfn.NORM.DIST(LN($D8), LN(K8), EXP(Parameters!$B$6), 0)</f>
        <v>4.715314421872603E-4</v>
      </c>
      <c r="P8" s="19">
        <f>_xlfn.NORM.DIST(LN($D8), LN(L8), EXP(Parameters!$B$7), 0)</f>
        <v>7.6865417327280969</v>
      </c>
      <c r="Q8" s="4">
        <f t="shared" si="7"/>
        <v>5.6058564105402313</v>
      </c>
      <c r="R8" s="4">
        <f t="shared" si="8"/>
        <v>1.7238118388826755</v>
      </c>
      <c r="S8" s="2" t="str">
        <f>IF(C8&gt;=Parameters!$B$10,D8-EXP(Parameters!$B$2+Parameters!$B$4*LN($C8)), "")</f>
        <v/>
      </c>
    </row>
    <row r="9" spans="1:19" x14ac:dyDescent="0.35">
      <c r="A9" t="s">
        <v>2445</v>
      </c>
      <c r="B9">
        <v>1</v>
      </c>
      <c r="C9" s="62">
        <v>111</v>
      </c>
      <c r="D9" s="62">
        <v>28</v>
      </c>
      <c r="E9" s="62">
        <v>94</v>
      </c>
      <c r="F9" s="2" t="str">
        <f t="shared" si="1"/>
        <v>1</v>
      </c>
      <c r="G9" s="2" t="str">
        <f t="shared" si="2"/>
        <v>8</v>
      </c>
      <c r="H9" s="2" t="str">
        <f t="shared" si="3"/>
        <v>4</v>
      </c>
      <c r="I9" s="2" t="str">
        <f t="shared" si="4"/>
        <v>111 28</v>
      </c>
      <c r="J9" s="4">
        <f>1/(1+EXP(-Parameters!$B$8-Parameters!$B$9*C9))</f>
        <v>0.86358393746934214</v>
      </c>
      <c r="K9" s="18">
        <f>EXP(Parameters!$B$3+Parameters!$B$5*LN($C9))</f>
        <v>22.161767377490595</v>
      </c>
      <c r="L9" s="18">
        <f>EXP(Parameters!$B$2+Parameters!$B$4*LN($C9))</f>
        <v>28.016211572719751</v>
      </c>
      <c r="M9" s="18">
        <f t="shared" si="5"/>
        <v>24.081338371598434</v>
      </c>
      <c r="N9" s="2" t="str">
        <f t="shared" si="6"/>
        <v>mature</v>
      </c>
      <c r="O9" s="19">
        <f>_xlfn.NORM.DIST(LN($D9), LN(K9), EXP(Parameters!$B$6), 0)</f>
        <v>1.2398788571216988E-4</v>
      </c>
      <c r="P9" s="19">
        <f>_xlfn.NORM.DIST(LN($D9), LN(L9), EXP(Parameters!$B$7), 0)</f>
        <v>7.8694948728212966</v>
      </c>
      <c r="Q9" s="4">
        <f t="shared" si="7"/>
        <v>6.7959862821049857</v>
      </c>
      <c r="R9" s="4">
        <f t="shared" si="8"/>
        <v>1.9163321852827786</v>
      </c>
      <c r="S9" s="2">
        <f>IF(C9&gt;=Parameters!$B$10,D9-EXP(Parameters!$B$2+Parameters!$B$4*LN($C9)), "")</f>
        <v>-1.6211572719750933E-2</v>
      </c>
    </row>
    <row r="10" spans="1:19" x14ac:dyDescent="0.35">
      <c r="A10" t="s">
        <v>2445</v>
      </c>
      <c r="B10">
        <v>1</v>
      </c>
      <c r="C10" s="62">
        <v>100</v>
      </c>
      <c r="D10" s="62">
        <v>19</v>
      </c>
      <c r="E10" s="62">
        <v>73</v>
      </c>
      <c r="F10" s="2" t="str">
        <f t="shared" si="1"/>
        <v>0</v>
      </c>
      <c r="G10" s="2" t="str">
        <f t="shared" si="2"/>
        <v>9</v>
      </c>
      <c r="H10" s="2" t="str">
        <f t="shared" si="3"/>
        <v>3</v>
      </c>
      <c r="I10" s="2" t="str">
        <f t="shared" si="4"/>
        <v>100 19</v>
      </c>
      <c r="J10" s="4">
        <f>1/(1+EXP(-Parameters!$B$8-Parameters!$B$9*C10))</f>
        <v>0.66164839876400194</v>
      </c>
      <c r="K10" s="18">
        <f>EXP(Parameters!$B$3+Parameters!$B$5*LN($C10))</f>
        <v>19.308707150494147</v>
      </c>
      <c r="L10" s="18">
        <f>EXP(Parameters!$B$2+Parameters!$B$4*LN($C10))</f>
        <v>24.269603389150522</v>
      </c>
      <c r="M10" s="18">
        <f t="shared" si="5"/>
        <v>21.061611781570956</v>
      </c>
      <c r="N10" s="2" t="str">
        <f t="shared" si="6"/>
        <v>immature</v>
      </c>
      <c r="O10" s="19">
        <f>_xlfn.NORM.DIST(LN($D10), LN(K10), EXP(Parameters!$B$6), 0)</f>
        <v>7.6190209261966721</v>
      </c>
      <c r="P10" s="19">
        <f>_xlfn.NORM.DIST(LN($D10), LN(L10), EXP(Parameters!$B$7), 0)</f>
        <v>6.7984149414978604E-5</v>
      </c>
      <c r="Q10" s="4">
        <f t="shared" si="7"/>
        <v>2.5779529118328228</v>
      </c>
      <c r="R10" s="4">
        <f t="shared" si="8"/>
        <v>0.94699563896337879</v>
      </c>
      <c r="S10" s="2" t="str">
        <f>IF(C10&gt;=Parameters!$B$10,D10-EXP(Parameters!$B$2+Parameters!$B$4*LN($C10)), "")</f>
        <v/>
      </c>
    </row>
    <row r="11" spans="1:19" x14ac:dyDescent="0.35">
      <c r="A11" t="s">
        <v>2445</v>
      </c>
      <c r="B11">
        <v>1</v>
      </c>
      <c r="C11" s="62">
        <v>112</v>
      </c>
      <c r="D11" s="62">
        <v>29</v>
      </c>
      <c r="E11" s="62">
        <v>82</v>
      </c>
      <c r="F11" s="2" t="str">
        <f t="shared" si="1"/>
        <v>2</v>
      </c>
      <c r="G11" s="2" t="str">
        <f t="shared" si="2"/>
        <v>9</v>
      </c>
      <c r="H11" s="2" t="str">
        <f t="shared" si="3"/>
        <v>2</v>
      </c>
      <c r="I11" s="2" t="str">
        <f t="shared" si="4"/>
        <v>112 29</v>
      </c>
      <c r="J11" s="4">
        <f>1/(1+EXP(-Parameters!$B$8-Parameters!$B$9*C11))</f>
        <v>0.87568366424949196</v>
      </c>
      <c r="K11" s="18">
        <f>EXP(Parameters!$B$3+Parameters!$B$5*LN($C11))</f>
        <v>22.425802171071368</v>
      </c>
      <c r="L11" s="18">
        <f>EXP(Parameters!$B$2+Parameters!$B$4*LN($C11))</f>
        <v>28.363999471035015</v>
      </c>
      <c r="M11" s="18">
        <f t="shared" si="5"/>
        <v>24.360229057188494</v>
      </c>
      <c r="N11" s="2" t="str">
        <f t="shared" si="6"/>
        <v>mature</v>
      </c>
      <c r="O11" s="19">
        <f>_xlfn.NORM.DIST(LN($D11), LN(K11), EXP(Parameters!$B$6), 0)</f>
        <v>1.2278271380801473E-5</v>
      </c>
      <c r="P11" s="19">
        <f>_xlfn.NORM.DIST(LN($D11), LN(L11), EXP(Parameters!$B$7), 0)</f>
        <v>7.1518903184159219</v>
      </c>
      <c r="Q11" s="4">
        <f t="shared" si="7"/>
        <v>6.262795046730627</v>
      </c>
      <c r="R11" s="4">
        <f t="shared" si="8"/>
        <v>1.8346265785515883</v>
      </c>
      <c r="S11" s="2">
        <f>IF(C11&gt;=Parameters!$B$10,D11-EXP(Parameters!$B$2+Parameters!$B$4*LN($C11)), "")</f>
        <v>0.63600052896498482</v>
      </c>
    </row>
    <row r="12" spans="1:19" x14ac:dyDescent="0.35">
      <c r="A12" t="s">
        <v>2445</v>
      </c>
      <c r="B12">
        <v>1</v>
      </c>
      <c r="C12" s="62">
        <v>117</v>
      </c>
      <c r="D12" s="62">
        <v>29</v>
      </c>
      <c r="E12" s="62">
        <v>86</v>
      </c>
      <c r="F12" s="2" t="str">
        <f t="shared" si="1"/>
        <v>7</v>
      </c>
      <c r="G12" s="2" t="str">
        <f t="shared" si="2"/>
        <v>9</v>
      </c>
      <c r="H12" s="2" t="str">
        <f t="shared" si="3"/>
        <v>6</v>
      </c>
      <c r="I12" s="2" t="str">
        <f t="shared" si="4"/>
        <v>117 29</v>
      </c>
      <c r="J12" s="4">
        <f>1/(1+EXP(-Parameters!$B$8-Parameters!$B$9*C12))</f>
        <v>0.92316480721423155</v>
      </c>
      <c r="K12" s="18">
        <f>EXP(Parameters!$B$3+Parameters!$B$5*LN($C12))</f>
        <v>23.75723753928861</v>
      </c>
      <c r="L12" s="18">
        <f>EXP(Parameters!$B$2+Parameters!$B$4*LN($C12))</f>
        <v>30.120335986355592</v>
      </c>
      <c r="M12" s="18">
        <f t="shared" si="5"/>
        <v>25.765210355068117</v>
      </c>
      <c r="N12" s="2" t="str">
        <f t="shared" si="6"/>
        <v>mature</v>
      </c>
      <c r="O12" s="19">
        <f>_xlfn.NORM.DIST(LN($D12), LN(K12), EXP(Parameters!$B$6), 0)</f>
        <v>2.5458319630201147E-3</v>
      </c>
      <c r="P12" s="19">
        <f>_xlfn.NORM.DIST(LN($D12), LN(L12), EXP(Parameters!$B$7), 0)</f>
        <v>5.9505959788730038</v>
      </c>
      <c r="Q12" s="4">
        <f t="shared" si="7"/>
        <v>5.4935763991357573</v>
      </c>
      <c r="R12" s="4">
        <f t="shared" si="8"/>
        <v>1.7035794822498178</v>
      </c>
      <c r="S12" s="2">
        <f>IF(C12&gt;=Parameters!$B$10,D12-EXP(Parameters!$B$2+Parameters!$B$4*LN($C12)), "")</f>
        <v>-1.1203359863555917</v>
      </c>
    </row>
    <row r="13" spans="1:19" x14ac:dyDescent="0.35">
      <c r="A13" t="s">
        <v>2445</v>
      </c>
      <c r="B13">
        <v>1</v>
      </c>
      <c r="C13" s="62">
        <v>105</v>
      </c>
      <c r="D13" s="62">
        <v>25</v>
      </c>
      <c r="E13" s="62">
        <v>84</v>
      </c>
      <c r="F13" s="2" t="str">
        <f t="shared" si="1"/>
        <v>5</v>
      </c>
      <c r="G13" s="2" t="str">
        <f t="shared" si="2"/>
        <v>5</v>
      </c>
      <c r="H13" s="2" t="str">
        <f t="shared" si="3"/>
        <v>4</v>
      </c>
      <c r="I13" s="2" t="str">
        <f t="shared" si="4"/>
        <v>105 25</v>
      </c>
      <c r="J13" s="4">
        <f>1/(1+EXP(-Parameters!$B$8-Parameters!$B$9*C13))</f>
        <v>0.76934531660241856</v>
      </c>
      <c r="K13" s="18">
        <f>EXP(Parameters!$B$3+Parameters!$B$5*LN($C13))</f>
        <v>20.593714849654653</v>
      </c>
      <c r="L13" s="18">
        <f>EXP(Parameters!$B$2+Parameters!$B$4*LN($C13))</f>
        <v>25.954393485790241</v>
      </c>
      <c r="M13" s="18">
        <f t="shared" si="5"/>
        <v>22.42311808998673</v>
      </c>
      <c r="N13" s="2" t="str">
        <f t="shared" si="6"/>
        <v>mature</v>
      </c>
      <c r="O13" s="19">
        <f>_xlfn.NORM.DIST(LN($D13), LN(K13), EXP(Parameters!$B$6), 0)</f>
        <v>3.9520097908209741E-3</v>
      </c>
      <c r="P13" s="19">
        <f>_xlfn.NORM.DIST(LN($D13), LN(L13), EXP(Parameters!$B$7), 0)</f>
        <v>5.9890877203460988</v>
      </c>
      <c r="Q13" s="4">
        <f t="shared" si="7"/>
        <v>4.6085881379364126</v>
      </c>
      <c r="R13" s="4">
        <f t="shared" si="8"/>
        <v>1.5279215493498353</v>
      </c>
      <c r="S13" s="2" t="str">
        <f>IF(C13&gt;=Parameters!$B$10,D13-EXP(Parameters!$B$2+Parameters!$B$4*LN($C13)), "")</f>
        <v/>
      </c>
    </row>
    <row r="14" spans="1:19" x14ac:dyDescent="0.35">
      <c r="A14" t="s">
        <v>2445</v>
      </c>
      <c r="B14">
        <v>1</v>
      </c>
      <c r="C14" s="62">
        <v>103</v>
      </c>
      <c r="D14" s="62">
        <v>26</v>
      </c>
      <c r="E14" s="62">
        <v>86</v>
      </c>
      <c r="F14" s="2" t="str">
        <f t="shared" si="1"/>
        <v>3</v>
      </c>
      <c r="G14" s="2" t="str">
        <f t="shared" si="2"/>
        <v>6</v>
      </c>
      <c r="H14" s="2" t="str">
        <f t="shared" si="3"/>
        <v>6</v>
      </c>
      <c r="I14" s="2" t="str">
        <f t="shared" si="4"/>
        <v>103 26</v>
      </c>
      <c r="J14" s="4">
        <f>1/(1+EXP(-Parameters!$B$8-Parameters!$B$9*C14))</f>
        <v>0.72929139759356365</v>
      </c>
      <c r="K14" s="18">
        <f>EXP(Parameters!$B$3+Parameters!$B$5*LN($C14))</f>
        <v>20.077303074934573</v>
      </c>
      <c r="L14" s="18">
        <f>EXP(Parameters!$B$2+Parameters!$B$4*LN($C14))</f>
        <v>25.276776596017228</v>
      </c>
      <c r="M14" s="18">
        <f t="shared" si="5"/>
        <v>21.876255591489173</v>
      </c>
      <c r="N14" s="2" t="str">
        <f t="shared" si="6"/>
        <v>mature</v>
      </c>
      <c r="O14" s="19">
        <f>_xlfn.NORM.DIST(LN($D14), LN(K14), EXP(Parameters!$B$6), 0)</f>
        <v>1.0582355487184245E-5</v>
      </c>
      <c r="P14" s="19">
        <f>_xlfn.NORM.DIST(LN($D14), LN(L14), EXP(Parameters!$B$7), 0)</f>
        <v>6.7409810063062938</v>
      </c>
      <c r="Q14" s="4">
        <f t="shared" si="7"/>
        <v>4.916142323975448</v>
      </c>
      <c r="R14" s="4">
        <f t="shared" si="8"/>
        <v>1.592524142459538</v>
      </c>
      <c r="S14" s="2" t="str">
        <f>IF(C14&gt;=Parameters!$B$10,D14-EXP(Parameters!$B$2+Parameters!$B$4*LN($C14)), "")</f>
        <v/>
      </c>
    </row>
    <row r="15" spans="1:19" x14ac:dyDescent="0.35">
      <c r="A15" t="s">
        <v>2445</v>
      </c>
      <c r="B15">
        <v>1</v>
      </c>
      <c r="C15" s="62">
        <v>119</v>
      </c>
      <c r="D15" s="62">
        <v>29</v>
      </c>
      <c r="E15" s="62">
        <v>82</v>
      </c>
      <c r="F15" s="2" t="str">
        <f t="shared" si="1"/>
        <v>9</v>
      </c>
      <c r="G15" s="2" t="str">
        <f t="shared" si="2"/>
        <v>9</v>
      </c>
      <c r="H15" s="2" t="str">
        <f t="shared" si="3"/>
        <v>2</v>
      </c>
      <c r="I15" s="2" t="str">
        <f t="shared" si="4"/>
        <v>119 29</v>
      </c>
      <c r="J15" s="4">
        <f>1/(1+EXP(-Parameters!$B$8-Parameters!$B$9*C15))</f>
        <v>0.93701087524095472</v>
      </c>
      <c r="K15" s="18">
        <f>EXP(Parameters!$B$3+Parameters!$B$5*LN($C15))</f>
        <v>24.294984698957293</v>
      </c>
      <c r="L15" s="18">
        <f>EXP(Parameters!$B$2+Parameters!$B$4*LN($C15))</f>
        <v>30.830872277021783</v>
      </c>
      <c r="M15" s="18">
        <f t="shared" si="5"/>
        <v>26.332034816714831</v>
      </c>
      <c r="N15" s="2" t="str">
        <f t="shared" si="6"/>
        <v>mature</v>
      </c>
      <c r="O15" s="19">
        <f>_xlfn.NORM.DIST(LN($D15), LN(K15), EXP(Parameters!$B$6), 0)</f>
        <v>1.4035375069906625E-2</v>
      </c>
      <c r="P15" s="19">
        <f>_xlfn.NORM.DIST(LN($D15), LN(L15), EXP(Parameters!$B$7), 0)</f>
        <v>3.7953429581669424</v>
      </c>
      <c r="Q15" s="4">
        <f t="shared" si="7"/>
        <v>3.5571617030629192</v>
      </c>
      <c r="R15" s="4">
        <f t="shared" si="8"/>
        <v>1.2689629524511306</v>
      </c>
      <c r="S15" s="2">
        <f>IF(C15&gt;=Parameters!$B$10,D15-EXP(Parameters!$B$2+Parameters!$B$4*LN($C15)), "")</f>
        <v>-1.8308722770217827</v>
      </c>
    </row>
    <row r="16" spans="1:19" x14ac:dyDescent="0.35">
      <c r="A16" t="s">
        <v>2445</v>
      </c>
      <c r="B16">
        <v>1</v>
      </c>
      <c r="C16" s="62">
        <v>108</v>
      </c>
      <c r="D16" s="62">
        <v>20</v>
      </c>
      <c r="E16" s="62">
        <v>66</v>
      </c>
      <c r="F16" s="2" t="str">
        <f t="shared" si="1"/>
        <v>8</v>
      </c>
      <c r="G16" s="2" t="str">
        <f t="shared" si="2"/>
        <v>0</v>
      </c>
      <c r="H16" s="2" t="str">
        <f t="shared" si="3"/>
        <v>6</v>
      </c>
      <c r="I16" s="2" t="str">
        <f t="shared" si="4"/>
        <v>108 20</v>
      </c>
      <c r="J16" s="4">
        <f>1/(1+EXP(-Parameters!$B$8-Parameters!$B$9*C16))</f>
        <v>0.82127356166282006</v>
      </c>
      <c r="K16" s="18">
        <f>EXP(Parameters!$B$3+Parameters!$B$5*LN($C16))</f>
        <v>21.374250224584241</v>
      </c>
      <c r="L16" s="18">
        <f>EXP(Parameters!$B$2+Parameters!$B$4*LN($C16))</f>
        <v>26.979923968453623</v>
      </c>
      <c r="M16" s="18">
        <f t="shared" si="5"/>
        <v>23.248958953216722</v>
      </c>
      <c r="N16" s="2" t="str">
        <f t="shared" si="6"/>
        <v>immature</v>
      </c>
      <c r="O16" s="19">
        <f>_xlfn.NORM.DIST(LN($D16), LN(K16), EXP(Parameters!$B$6), 0)</f>
        <v>3.2821675641543946</v>
      </c>
      <c r="P16" s="19">
        <f>_xlfn.NORM.DIST(LN($D16), LN(L16), EXP(Parameters!$B$7), 0)</f>
        <v>2.1031254814156675E-7</v>
      </c>
      <c r="Q16" s="4">
        <f t="shared" si="7"/>
        <v>0.58661029149126798</v>
      </c>
      <c r="R16" s="4">
        <f t="shared" si="8"/>
        <v>-0.53339457828435322</v>
      </c>
      <c r="S16" s="2" t="str">
        <f>IF(C16&gt;=Parameters!$B$10,D16-EXP(Parameters!$B$2+Parameters!$B$4*LN($C16)), "")</f>
        <v/>
      </c>
    </row>
    <row r="17" spans="1:19" x14ac:dyDescent="0.35">
      <c r="A17" t="s">
        <v>2445</v>
      </c>
      <c r="B17">
        <v>1</v>
      </c>
      <c r="C17" s="62">
        <v>101</v>
      </c>
      <c r="D17" s="62">
        <v>20</v>
      </c>
      <c r="E17" s="62">
        <v>67</v>
      </c>
      <c r="F17" s="2" t="str">
        <f t="shared" si="1"/>
        <v>1</v>
      </c>
      <c r="G17" s="2" t="str">
        <f t="shared" si="2"/>
        <v>0</v>
      </c>
      <c r="H17" s="2" t="str">
        <f t="shared" si="3"/>
        <v>7</v>
      </c>
      <c r="I17" s="2" t="str">
        <f t="shared" si="4"/>
        <v>101 20</v>
      </c>
      <c r="J17" s="4">
        <f>1/(1+EXP(-Parameters!$B$8-Parameters!$B$9*C17))</f>
        <v>0.68512867413061007</v>
      </c>
      <c r="K17" s="18">
        <f>EXP(Parameters!$B$3+Parameters!$B$5*LN($C17))</f>
        <v>19.564095759536546</v>
      </c>
      <c r="L17" s="18">
        <f>EXP(Parameters!$B$2+Parameters!$B$4*LN($C17))</f>
        <v>24.604084103744224</v>
      </c>
      <c r="M17" s="18">
        <f t="shared" si="5"/>
        <v>21.33239933720473</v>
      </c>
      <c r="N17" s="2" t="str">
        <f t="shared" si="6"/>
        <v>immature</v>
      </c>
      <c r="O17" s="19">
        <f>_xlfn.NORM.DIST(LN($D17), LN(K17), EXP(Parameters!$B$6), 0)</f>
        <v>7.2782591116630249</v>
      </c>
      <c r="P17" s="19">
        <f>_xlfn.NORM.DIST(LN($D17), LN(L17), EXP(Parameters!$B$7), 0)</f>
        <v>1.8565067929809886E-3</v>
      </c>
      <c r="Q17" s="4">
        <f t="shared" si="7"/>
        <v>2.2929870425478942</v>
      </c>
      <c r="R17" s="4">
        <f t="shared" si="8"/>
        <v>0.82985535298666302</v>
      </c>
      <c r="S17" s="2" t="str">
        <f>IF(C17&gt;=Parameters!$B$10,D17-EXP(Parameters!$B$2+Parameters!$B$4*LN($C17)), "")</f>
        <v/>
      </c>
    </row>
    <row r="18" spans="1:19" x14ac:dyDescent="0.35">
      <c r="A18" t="s">
        <v>2445</v>
      </c>
      <c r="B18">
        <v>1</v>
      </c>
      <c r="C18" s="62">
        <v>110</v>
      </c>
      <c r="D18" s="62">
        <v>29</v>
      </c>
      <c r="E18" s="62">
        <v>84</v>
      </c>
      <c r="F18" s="2" t="str">
        <f t="shared" si="1"/>
        <v>0</v>
      </c>
      <c r="G18" s="2" t="str">
        <f t="shared" si="2"/>
        <v>9</v>
      </c>
      <c r="H18" s="2" t="str">
        <f t="shared" si="3"/>
        <v>4</v>
      </c>
      <c r="I18" s="2" t="str">
        <f t="shared" si="4"/>
        <v>110 29</v>
      </c>
      <c r="J18" s="4">
        <f>1/(1+EXP(-Parameters!$B$8-Parameters!$B$9*C18))</f>
        <v>0.85050758826483663</v>
      </c>
      <c r="K18" s="18">
        <f>EXP(Parameters!$B$3+Parameters!$B$5*LN($C18))</f>
        <v>21.898493978978827</v>
      </c>
      <c r="L18" s="18">
        <f>EXP(Parameters!$B$2+Parameters!$B$4*LN($C18))</f>
        <v>27.669598567790544</v>
      </c>
      <c r="M18" s="18">
        <f t="shared" si="5"/>
        <v>23.803160025837798</v>
      </c>
      <c r="N18" s="2" t="str">
        <f t="shared" si="6"/>
        <v>mature</v>
      </c>
      <c r="O18" s="19">
        <f>_xlfn.NORM.DIST(LN($D18), LN(K18), EXP(Parameters!$B$6), 0)</f>
        <v>9.1789307720574061E-7</v>
      </c>
      <c r="P18" s="19">
        <f>_xlfn.NORM.DIST(LN($D18), LN(L18), EXP(Parameters!$B$7), 0)</f>
        <v>5.1239875273082909</v>
      </c>
      <c r="Q18" s="4">
        <f t="shared" si="7"/>
        <v>4.357990411368128</v>
      </c>
      <c r="R18" s="4">
        <f t="shared" si="8"/>
        <v>1.472011036283231</v>
      </c>
      <c r="S18" s="2">
        <f>IF(C18&gt;=Parameters!$B$10,D18-EXP(Parameters!$B$2+Parameters!$B$4*LN($C18)), "")</f>
        <v>1.3304014322094559</v>
      </c>
    </row>
    <row r="19" spans="1:19" x14ac:dyDescent="0.35">
      <c r="A19" t="s">
        <v>2445</v>
      </c>
      <c r="B19">
        <v>1</v>
      </c>
      <c r="C19" s="62">
        <v>97</v>
      </c>
      <c r="D19" s="62">
        <v>19</v>
      </c>
      <c r="E19" s="62">
        <v>68</v>
      </c>
      <c r="F19" s="2" t="str">
        <f t="shared" si="1"/>
        <v>7</v>
      </c>
      <c r="G19" s="2" t="str">
        <f t="shared" si="2"/>
        <v>9</v>
      </c>
      <c r="H19" s="2" t="str">
        <f t="shared" si="3"/>
        <v>8</v>
      </c>
      <c r="I19" s="2" t="str">
        <f t="shared" si="4"/>
        <v>97 19</v>
      </c>
      <c r="J19" s="4">
        <f>1/(1+EXP(-Parameters!$B$8-Parameters!$B$9*C19))</f>
        <v>0.5866823242240583</v>
      </c>
      <c r="K19" s="18">
        <f>EXP(Parameters!$B$3+Parameters!$B$5*LN($C19))</f>
        <v>18.54746789404059</v>
      </c>
      <c r="L19" s="18">
        <f>EXP(Parameters!$B$2+Parameters!$B$4*LN($C19))</f>
        <v>23.273716967534682</v>
      </c>
      <c r="M19" s="18">
        <f t="shared" si="5"/>
        <v>20.253877097580474</v>
      </c>
      <c r="N19" s="2" t="str">
        <f t="shared" si="6"/>
        <v>immature</v>
      </c>
      <c r="O19" s="19">
        <f>_xlfn.NORM.DIST(LN($D19), LN(K19), EXP(Parameters!$B$6), 0)</f>
        <v>7.1387990899599698</v>
      </c>
      <c r="P19" s="19">
        <f>_xlfn.NORM.DIST(LN($D19), LN(L19), EXP(Parameters!$B$7), 0)</f>
        <v>2.6152396953277529E-3</v>
      </c>
      <c r="Q19" s="4">
        <f t="shared" si="7"/>
        <v>2.9521261625965205</v>
      </c>
      <c r="R19" s="4">
        <f t="shared" si="8"/>
        <v>1.0825256438319348</v>
      </c>
      <c r="S19" s="2" t="str">
        <f>IF(C19&gt;=Parameters!$B$10,D19-EXP(Parameters!$B$2+Parameters!$B$4*LN($C19)), "")</f>
        <v/>
      </c>
    </row>
    <row r="20" spans="1:19" x14ac:dyDescent="0.35">
      <c r="A20" t="s">
        <v>2445</v>
      </c>
      <c r="B20">
        <v>1</v>
      </c>
      <c r="C20" s="62">
        <v>99</v>
      </c>
      <c r="D20" s="62">
        <v>20</v>
      </c>
      <c r="E20" s="62">
        <v>69</v>
      </c>
      <c r="F20" s="2" t="str">
        <f t="shared" si="1"/>
        <v>9</v>
      </c>
      <c r="G20" s="2" t="str">
        <f t="shared" si="2"/>
        <v>0</v>
      </c>
      <c r="H20" s="2" t="str">
        <f t="shared" si="3"/>
        <v>9</v>
      </c>
      <c r="I20" s="2" t="str">
        <f t="shared" si="4"/>
        <v>99 20</v>
      </c>
      <c r="J20" s="4">
        <f>1/(1+EXP(-Parameters!$B$8-Parameters!$B$9*C20))</f>
        <v>0.63734399661284968</v>
      </c>
      <c r="K20" s="18">
        <f>EXP(Parameters!$B$3+Parameters!$B$5*LN($C20))</f>
        <v>19.054135886807494</v>
      </c>
      <c r="L20" s="18">
        <f>EXP(Parameters!$B$2+Parameters!$B$4*LN($C20))</f>
        <v>23.936376676988925</v>
      </c>
      <c r="M20" s="18">
        <f t="shared" si="5"/>
        <v>20.791591843683772</v>
      </c>
      <c r="N20" s="2" t="str">
        <f t="shared" si="6"/>
        <v>immature</v>
      </c>
      <c r="O20" s="19">
        <f>_xlfn.NORM.DIST(LN($D20), LN(K20), EXP(Parameters!$B$6), 0)</f>
        <v>4.9913526262969885</v>
      </c>
      <c r="P20" s="19">
        <f>_xlfn.NORM.DIST(LN($D20), LN(L20), EXP(Parameters!$B$7), 0)</f>
        <v>1.4727159837279144E-2</v>
      </c>
      <c r="Q20" s="4">
        <f t="shared" si="7"/>
        <v>1.81953026185827</v>
      </c>
      <c r="R20" s="4">
        <f t="shared" si="8"/>
        <v>0.59857836989564261</v>
      </c>
      <c r="S20" s="2" t="str">
        <f>IF(C20&gt;=Parameters!$B$10,D20-EXP(Parameters!$B$2+Parameters!$B$4*LN($C20)), "")</f>
        <v/>
      </c>
    </row>
    <row r="21" spans="1:19" x14ac:dyDescent="0.35">
      <c r="A21" t="s">
        <v>2445</v>
      </c>
      <c r="B21">
        <v>1</v>
      </c>
      <c r="C21" s="62">
        <v>108</v>
      </c>
      <c r="D21" s="62">
        <v>29</v>
      </c>
      <c r="E21" s="62">
        <v>84</v>
      </c>
      <c r="F21" s="2" t="str">
        <f t="shared" si="1"/>
        <v>8</v>
      </c>
      <c r="G21" s="2" t="str">
        <f t="shared" si="2"/>
        <v>9</v>
      </c>
      <c r="H21" s="2" t="str">
        <f t="shared" si="3"/>
        <v>4</v>
      </c>
      <c r="I21" s="2" t="str">
        <f t="shared" si="4"/>
        <v>108 29</v>
      </c>
      <c r="J21" s="4">
        <f>1/(1+EXP(-Parameters!$B$8-Parameters!$B$9*C21))</f>
        <v>0.82127356166282006</v>
      </c>
      <c r="K21" s="18">
        <f>EXP(Parameters!$B$3+Parameters!$B$5*LN($C21))</f>
        <v>21.374250224584241</v>
      </c>
      <c r="L21" s="18">
        <f>EXP(Parameters!$B$2+Parameters!$B$4*LN($C21))</f>
        <v>26.979923968453623</v>
      </c>
      <c r="M21" s="18">
        <f t="shared" si="5"/>
        <v>23.248958953216722</v>
      </c>
      <c r="N21" s="2" t="str">
        <f t="shared" si="6"/>
        <v>mature</v>
      </c>
      <c r="O21" s="19">
        <f>_xlfn.NORM.DIST(LN($D21), LN(K21), EXP(Parameters!$B$6), 0)</f>
        <v>5.1687087421626918E-8</v>
      </c>
      <c r="P21" s="19">
        <f>_xlfn.NORM.DIST(LN($D21), LN(L21), EXP(Parameters!$B$7), 0)</f>
        <v>2.8538283264284239</v>
      </c>
      <c r="Q21" s="4">
        <f t="shared" si="7"/>
        <v>2.3437737632579658</v>
      </c>
      <c r="R21" s="4">
        <f t="shared" si="8"/>
        <v>0.85176234967525011</v>
      </c>
      <c r="S21" s="2" t="str">
        <f>IF(C21&gt;=Parameters!$B$10,D21-EXP(Parameters!$B$2+Parameters!$B$4*LN($C21)), "")</f>
        <v/>
      </c>
    </row>
    <row r="22" spans="1:19" x14ac:dyDescent="0.35">
      <c r="A22" t="s">
        <v>2445</v>
      </c>
      <c r="B22">
        <v>1</v>
      </c>
      <c r="C22" s="62">
        <v>111</v>
      </c>
      <c r="D22" s="62">
        <v>28</v>
      </c>
      <c r="E22" s="62">
        <v>92</v>
      </c>
      <c r="F22" s="2" t="str">
        <f t="shared" si="1"/>
        <v>1</v>
      </c>
      <c r="G22" s="2" t="str">
        <f t="shared" si="2"/>
        <v>8</v>
      </c>
      <c r="H22" s="2" t="str">
        <f t="shared" si="3"/>
        <v>2</v>
      </c>
      <c r="I22" s="2" t="str">
        <f t="shared" si="4"/>
        <v>111 28</v>
      </c>
      <c r="J22" s="4">
        <f>1/(1+EXP(-Parameters!$B$8-Parameters!$B$9*C22))</f>
        <v>0.86358393746934214</v>
      </c>
      <c r="K22" s="18">
        <f>EXP(Parameters!$B$3+Parameters!$B$5*LN($C22))</f>
        <v>22.161767377490595</v>
      </c>
      <c r="L22" s="18">
        <f>EXP(Parameters!$B$2+Parameters!$B$4*LN($C22))</f>
        <v>28.016211572719751</v>
      </c>
      <c r="M22" s="18">
        <f t="shared" si="5"/>
        <v>24.081338371598434</v>
      </c>
      <c r="N22" s="2" t="str">
        <f t="shared" si="6"/>
        <v>mature</v>
      </c>
      <c r="O22" s="19">
        <f>_xlfn.NORM.DIST(LN($D22), LN(K22), EXP(Parameters!$B$6), 0)</f>
        <v>1.2398788571216988E-4</v>
      </c>
      <c r="P22" s="19">
        <f>_xlfn.NORM.DIST(LN($D22), LN(L22), EXP(Parameters!$B$7), 0)</f>
        <v>7.8694948728212966</v>
      </c>
      <c r="Q22" s="4">
        <f t="shared" si="7"/>
        <v>6.7959862821049857</v>
      </c>
      <c r="R22" s="4">
        <f t="shared" si="8"/>
        <v>1.9163321852827786</v>
      </c>
      <c r="S22" s="2">
        <f>IF(C22&gt;=Parameters!$B$10,D22-EXP(Parameters!$B$2+Parameters!$B$4*LN($C22)), "")</f>
        <v>-1.6211572719750933E-2</v>
      </c>
    </row>
    <row r="23" spans="1:19" x14ac:dyDescent="0.35">
      <c r="A23" t="s">
        <v>2445</v>
      </c>
      <c r="B23">
        <v>1</v>
      </c>
      <c r="C23" s="62">
        <v>126</v>
      </c>
      <c r="D23" s="62">
        <v>32</v>
      </c>
      <c r="E23" s="62">
        <v>91</v>
      </c>
      <c r="F23" s="2" t="str">
        <f t="shared" si="1"/>
        <v>6</v>
      </c>
      <c r="G23" s="2" t="str">
        <f t="shared" si="2"/>
        <v>2</v>
      </c>
      <c r="H23" s="2" t="str">
        <f t="shared" si="3"/>
        <v>1</v>
      </c>
      <c r="I23" s="2" t="str">
        <f t="shared" si="4"/>
        <v>126 32</v>
      </c>
      <c r="J23" s="4">
        <f>1/(1+EXP(-Parameters!$B$8-Parameters!$B$9*C23))</f>
        <v>0.96915022279159102</v>
      </c>
      <c r="K23" s="18">
        <f>EXP(Parameters!$B$3+Parameters!$B$5*LN($C23))</f>
        <v>26.199763956435284</v>
      </c>
      <c r="L23" s="18">
        <f>EXP(Parameters!$B$2+Parameters!$B$4*LN($C23))</f>
        <v>33.352882590927344</v>
      </c>
      <c r="M23" s="18">
        <f t="shared" si="5"/>
        <v>28.337059808197953</v>
      </c>
      <c r="N23" s="2" t="str">
        <f t="shared" si="6"/>
        <v>mature</v>
      </c>
      <c r="O23" s="19">
        <f>_xlfn.NORM.DIST(LN($D23), LN(K23), EXP(Parameters!$B$6), 0)</f>
        <v>2.4297158716629456E-3</v>
      </c>
      <c r="P23" s="19">
        <f>_xlfn.NORM.DIST(LN($D23), LN(L23), EXP(Parameters!$B$7), 0)</f>
        <v>5.6373914141460748</v>
      </c>
      <c r="Q23" s="4">
        <f t="shared" si="7"/>
        <v>5.4635541011763911</v>
      </c>
      <c r="R23" s="4">
        <f t="shared" si="8"/>
        <v>1.6980995122723768</v>
      </c>
      <c r="S23" s="2">
        <f>IF(C23&gt;=Parameters!$B$10,D23-EXP(Parameters!$B$2+Parameters!$B$4*LN($C23)), "")</f>
        <v>-1.3528825909273436</v>
      </c>
    </row>
    <row r="24" spans="1:19" x14ac:dyDescent="0.35">
      <c r="A24" t="s">
        <v>2445</v>
      </c>
      <c r="B24">
        <v>1</v>
      </c>
      <c r="C24" s="62">
        <v>113</v>
      </c>
      <c r="D24" s="62">
        <v>29</v>
      </c>
      <c r="E24" s="62">
        <v>87</v>
      </c>
      <c r="F24" s="2" t="str">
        <f t="shared" si="1"/>
        <v>3</v>
      </c>
      <c r="G24" s="2" t="str">
        <f t="shared" si="2"/>
        <v>9</v>
      </c>
      <c r="H24" s="2" t="str">
        <f t="shared" si="3"/>
        <v>7</v>
      </c>
      <c r="I24" s="2" t="str">
        <f t="shared" si="4"/>
        <v>113 29</v>
      </c>
      <c r="J24" s="4">
        <f>1/(1+EXP(-Parameters!$B$8-Parameters!$B$9*C24))</f>
        <v>0.88685079408693668</v>
      </c>
      <c r="K24" s="18">
        <f>EXP(Parameters!$B$3+Parameters!$B$5*LN($C24))</f>
        <v>22.690593733954969</v>
      </c>
      <c r="L24" s="18">
        <f>EXP(Parameters!$B$2+Parameters!$B$4*LN($C24))</f>
        <v>28.712955701636687</v>
      </c>
      <c r="M24" s="18">
        <f t="shared" si="5"/>
        <v>24.639827522024078</v>
      </c>
      <c r="N24" s="2" t="str">
        <f t="shared" si="6"/>
        <v>mature</v>
      </c>
      <c r="O24" s="19">
        <f>_xlfn.NORM.DIST(LN($D24), LN(K24), EXP(Parameters!$B$6), 0)</f>
        <v>4.0559106681522519E-5</v>
      </c>
      <c r="P24" s="19">
        <f>_xlfn.NORM.DIST(LN($D24), LN(L24), EXP(Parameters!$B$7), 0)</f>
        <v>7.7199290429593752</v>
      </c>
      <c r="Q24" s="4">
        <f t="shared" si="7"/>
        <v>6.8464297912740406</v>
      </c>
      <c r="R24" s="4">
        <f t="shared" si="8"/>
        <v>1.9237273180489045</v>
      </c>
      <c r="S24" s="2">
        <f>IF(C24&gt;=Parameters!$B$10,D24-EXP(Parameters!$B$2+Parameters!$B$4*LN($C24)), "")</f>
        <v>0.28704429836331258</v>
      </c>
    </row>
    <row r="25" spans="1:19" x14ac:dyDescent="0.35">
      <c r="A25" t="s">
        <v>2445</v>
      </c>
      <c r="B25">
        <v>1</v>
      </c>
      <c r="C25" s="62">
        <v>130</v>
      </c>
      <c r="D25" s="62">
        <v>37</v>
      </c>
      <c r="E25" s="62">
        <v>94</v>
      </c>
      <c r="F25" s="2" t="str">
        <f t="shared" si="1"/>
        <v>0</v>
      </c>
      <c r="G25" s="2" t="str">
        <f t="shared" si="2"/>
        <v>7</v>
      </c>
      <c r="H25" s="2" t="str">
        <f t="shared" si="3"/>
        <v>4</v>
      </c>
      <c r="I25" s="2" t="str">
        <f t="shared" si="4"/>
        <v>130 37</v>
      </c>
      <c r="J25" s="4">
        <f>1/(1+EXP(-Parameters!$B$8-Parameters!$B$9*C25))</f>
        <v>0.97965700123499999</v>
      </c>
      <c r="K25" s="18">
        <f>EXP(Parameters!$B$3+Parameters!$B$5*LN($C25))</f>
        <v>27.303663955261502</v>
      </c>
      <c r="L25" s="18">
        <f>EXP(Parameters!$B$2+Parameters!$B$4*LN($C25))</f>
        <v>34.818035190373386</v>
      </c>
      <c r="M25" s="18">
        <f t="shared" si="5"/>
        <v>29.497184717358174</v>
      </c>
      <c r="N25" s="2" t="str">
        <f t="shared" si="6"/>
        <v>mature</v>
      </c>
      <c r="O25" s="19">
        <f>_xlfn.NORM.DIST(LN($D25), LN(K25), EXP(Parameters!$B$6), 0)</f>
        <v>6.0023963244471477E-8</v>
      </c>
      <c r="P25" s="19">
        <f>_xlfn.NORM.DIST(LN($D25), LN(L25), EXP(Parameters!$B$7), 0)</f>
        <v>3.8350394500337348</v>
      </c>
      <c r="Q25" s="4">
        <f t="shared" si="7"/>
        <v>3.7570232484590393</v>
      </c>
      <c r="R25" s="4">
        <f t="shared" si="8"/>
        <v>1.3236269546107589</v>
      </c>
      <c r="S25" s="2">
        <f>IF(C25&gt;=Parameters!$B$10,D25-EXP(Parameters!$B$2+Parameters!$B$4*LN($C25)), "")</f>
        <v>2.1819648096266135</v>
      </c>
    </row>
    <row r="26" spans="1:19" x14ac:dyDescent="0.35">
      <c r="A26" t="s">
        <v>2445</v>
      </c>
      <c r="B26">
        <v>1</v>
      </c>
      <c r="C26" s="62">
        <v>94</v>
      </c>
      <c r="D26" s="62">
        <v>18</v>
      </c>
      <c r="E26" s="62">
        <v>69</v>
      </c>
      <c r="F26" s="2" t="str">
        <f t="shared" si="1"/>
        <v>4</v>
      </c>
      <c r="G26" s="2" t="str">
        <f t="shared" si="2"/>
        <v>8</v>
      </c>
      <c r="H26" s="2" t="str">
        <f t="shared" si="3"/>
        <v>9</v>
      </c>
      <c r="I26" s="2" t="str">
        <f t="shared" si="4"/>
        <v>94 18</v>
      </c>
      <c r="J26" s="4">
        <f>1/(1+EXP(-Parameters!$B$8-Parameters!$B$9*C26))</f>
        <v>0.50747076897689891</v>
      </c>
      <c r="K26" s="18">
        <f>EXP(Parameters!$B$3+Parameters!$B$5*LN($C26))</f>
        <v>17.793739182644352</v>
      </c>
      <c r="L26" s="18">
        <f>EXP(Parameters!$B$2+Parameters!$B$4*LN($C26))</f>
        <v>22.28933409736111</v>
      </c>
      <c r="M26" s="18">
        <f t="shared" si="5"/>
        <v>19.453203942190783</v>
      </c>
      <c r="N26" s="2" t="str">
        <f t="shared" si="6"/>
        <v>immature</v>
      </c>
      <c r="O26" s="19">
        <f>_xlfn.NORM.DIST(LN($D26), LN(K26), EXP(Parameters!$B$6), 0)</f>
        <v>7.8175117548354587</v>
      </c>
      <c r="P26" s="19">
        <f>_xlfn.NORM.DIST(LN($D26), LN(L26), EXP(Parameters!$B$7), 0)</f>
        <v>1.0851488134745618E-3</v>
      </c>
      <c r="Q26" s="4">
        <f t="shared" si="7"/>
        <v>3.8509037344259904</v>
      </c>
      <c r="R26" s="4">
        <f t="shared" si="8"/>
        <v>1.3483078569680014</v>
      </c>
      <c r="S26" s="2" t="str">
        <f>IF(C26&gt;=Parameters!$B$10,D26-EXP(Parameters!$B$2+Parameters!$B$4*LN($C26)), "")</f>
        <v/>
      </c>
    </row>
    <row r="27" spans="1:19" x14ac:dyDescent="0.35">
      <c r="A27" t="s">
        <v>2445</v>
      </c>
      <c r="B27">
        <v>1</v>
      </c>
      <c r="C27" s="62">
        <v>121</v>
      </c>
      <c r="D27" s="62">
        <v>30</v>
      </c>
      <c r="E27" s="62">
        <v>85</v>
      </c>
      <c r="F27" s="2" t="str">
        <f t="shared" si="1"/>
        <v>1</v>
      </c>
      <c r="G27" s="2" t="str">
        <f t="shared" si="2"/>
        <v>0</v>
      </c>
      <c r="H27" s="2" t="str">
        <f t="shared" si="3"/>
        <v>5</v>
      </c>
      <c r="I27" s="2" t="str">
        <f t="shared" si="4"/>
        <v>121 30</v>
      </c>
      <c r="J27" s="4">
        <f>1/(1+EXP(-Parameters!$B$8-Parameters!$B$9*C27))</f>
        <v>0.94850100714798768</v>
      </c>
      <c r="K27" s="18">
        <f>EXP(Parameters!$B$3+Parameters!$B$5*LN($C27))</f>
        <v>24.835636835224335</v>
      </c>
      <c r="L27" s="18">
        <f>EXP(Parameters!$B$2+Parameters!$B$4*LN($C27))</f>
        <v>31.545908378747296</v>
      </c>
      <c r="M27" s="18">
        <f t="shared" si="5"/>
        <v>26.901570169069974</v>
      </c>
      <c r="N27" s="2" t="str">
        <f t="shared" si="6"/>
        <v>mature</v>
      </c>
      <c r="O27" s="19">
        <f>_xlfn.NORM.DIST(LN($D27), LN(K27), EXP(Parameters!$B$6), 0)</f>
        <v>5.8116586307245949E-3</v>
      </c>
      <c r="P27" s="19">
        <f>_xlfn.NORM.DIST(LN($D27), LN(L27), EXP(Parameters!$B$7), 0)</f>
        <v>4.8152999440357798</v>
      </c>
      <c r="Q27" s="4">
        <f t="shared" si="7"/>
        <v>4.5676161412038674</v>
      </c>
      <c r="R27" s="4">
        <f t="shared" si="8"/>
        <v>1.5189914366870556</v>
      </c>
      <c r="S27" s="2">
        <f>IF(C27&gt;=Parameters!$B$10,D27-EXP(Parameters!$B$2+Parameters!$B$4*LN($C27)), "")</f>
        <v>-1.5459083787472956</v>
      </c>
    </row>
    <row r="28" spans="1:19" x14ac:dyDescent="0.35">
      <c r="A28" t="s">
        <v>2445</v>
      </c>
      <c r="B28">
        <v>1</v>
      </c>
      <c r="C28" s="62">
        <v>112</v>
      </c>
      <c r="D28" s="62">
        <v>29</v>
      </c>
      <c r="E28" s="62">
        <v>85</v>
      </c>
      <c r="F28" s="2" t="str">
        <f t="shared" si="1"/>
        <v>2</v>
      </c>
      <c r="G28" s="2" t="str">
        <f t="shared" si="2"/>
        <v>9</v>
      </c>
      <c r="H28" s="2" t="str">
        <f t="shared" si="3"/>
        <v>5</v>
      </c>
      <c r="I28" s="2" t="str">
        <f t="shared" si="4"/>
        <v>112 29</v>
      </c>
      <c r="J28" s="4">
        <f>1/(1+EXP(-Parameters!$B$8-Parameters!$B$9*C28))</f>
        <v>0.87568366424949196</v>
      </c>
      <c r="K28" s="18">
        <f>EXP(Parameters!$B$3+Parameters!$B$5*LN($C28))</f>
        <v>22.425802171071368</v>
      </c>
      <c r="L28" s="18">
        <f>EXP(Parameters!$B$2+Parameters!$B$4*LN($C28))</f>
        <v>28.363999471035015</v>
      </c>
      <c r="M28" s="18">
        <f t="shared" si="5"/>
        <v>24.360229057188494</v>
      </c>
      <c r="N28" s="2" t="str">
        <f t="shared" si="6"/>
        <v>mature</v>
      </c>
      <c r="O28" s="19">
        <f>_xlfn.NORM.DIST(LN($D28), LN(K28), EXP(Parameters!$B$6), 0)</f>
        <v>1.2278271380801473E-5</v>
      </c>
      <c r="P28" s="19">
        <f>_xlfn.NORM.DIST(LN($D28), LN(L28), EXP(Parameters!$B$7), 0)</f>
        <v>7.1518903184159219</v>
      </c>
      <c r="Q28" s="4">
        <f t="shared" si="7"/>
        <v>6.262795046730627</v>
      </c>
      <c r="R28" s="4">
        <f t="shared" si="8"/>
        <v>1.8346265785515883</v>
      </c>
      <c r="S28" s="2">
        <f>IF(C28&gt;=Parameters!$B$10,D28-EXP(Parameters!$B$2+Parameters!$B$4*LN($C28)), "")</f>
        <v>0.63600052896498482</v>
      </c>
    </row>
    <row r="29" spans="1:19" x14ac:dyDescent="0.35">
      <c r="A29" t="s">
        <v>2445</v>
      </c>
      <c r="B29">
        <v>1</v>
      </c>
      <c r="C29" s="62">
        <v>104</v>
      </c>
      <c r="D29" s="62">
        <v>20</v>
      </c>
      <c r="E29" s="62">
        <v>70</v>
      </c>
      <c r="F29" s="2" t="str">
        <f t="shared" si="1"/>
        <v>4</v>
      </c>
      <c r="G29" s="2" t="str">
        <f t="shared" si="2"/>
        <v>0</v>
      </c>
      <c r="H29" s="2" t="str">
        <f t="shared" si="3"/>
        <v>0</v>
      </c>
      <c r="I29" s="2" t="str">
        <f t="shared" si="4"/>
        <v>104 20</v>
      </c>
      <c r="J29" s="4">
        <f>1/(1+EXP(-Parameters!$B$8-Parameters!$B$9*C29))</f>
        <v>0.74985222302072962</v>
      </c>
      <c r="K29" s="18">
        <f>EXP(Parameters!$B$3+Parameters!$B$5*LN($C29))</f>
        <v>20.335111036615832</v>
      </c>
      <c r="L29" s="18">
        <f>EXP(Parameters!$B$2+Parameters!$B$4*LN($C29))</f>
        <v>25.614973208246262</v>
      </c>
      <c r="M29" s="18">
        <f t="shared" si="5"/>
        <v>22.14931366219318</v>
      </c>
      <c r="N29" s="2" t="str">
        <f t="shared" si="6"/>
        <v>immature</v>
      </c>
      <c r="O29" s="19">
        <f>_xlfn.NORM.DIST(LN($D29), LN(K29), EXP(Parameters!$B$6), 0)</f>
        <v>7.5938191642357475</v>
      </c>
      <c r="P29" s="19">
        <f>_xlfn.NORM.DIST(LN($D29), LN(L29), EXP(Parameters!$B$7), 0)</f>
        <v>5.2698640223953383E-5</v>
      </c>
      <c r="Q29" s="4">
        <f t="shared" si="7"/>
        <v>1.8996164989086752</v>
      </c>
      <c r="R29" s="4">
        <f t="shared" si="8"/>
        <v>0.64165202311977498</v>
      </c>
      <c r="S29" s="2" t="str">
        <f>IF(C29&gt;=Parameters!$B$10,D29-EXP(Parameters!$B$2+Parameters!$B$4*LN($C29)), "")</f>
        <v/>
      </c>
    </row>
    <row r="30" spans="1:19" x14ac:dyDescent="0.35">
      <c r="A30" t="s">
        <v>2445</v>
      </c>
      <c r="B30">
        <v>1</v>
      </c>
      <c r="C30" s="62">
        <v>100</v>
      </c>
      <c r="D30" s="62">
        <v>18</v>
      </c>
      <c r="E30" s="62">
        <v>66</v>
      </c>
      <c r="F30" s="2" t="str">
        <f t="shared" si="1"/>
        <v>0</v>
      </c>
      <c r="G30" s="2" t="str">
        <f t="shared" si="2"/>
        <v>8</v>
      </c>
      <c r="H30" s="2" t="str">
        <f t="shared" si="3"/>
        <v>6</v>
      </c>
      <c r="I30" s="2" t="str">
        <f t="shared" si="4"/>
        <v>100 18</v>
      </c>
      <c r="J30" s="4">
        <f>1/(1+EXP(-Parameters!$B$8-Parameters!$B$9*C30))</f>
        <v>0.66164839876400194</v>
      </c>
      <c r="K30" s="18">
        <f>EXP(Parameters!$B$3+Parameters!$B$5*LN($C30))</f>
        <v>19.308707150494147</v>
      </c>
      <c r="L30" s="18">
        <f>EXP(Parameters!$B$2+Parameters!$B$4*LN($C30))</f>
        <v>24.269603389150522</v>
      </c>
      <c r="M30" s="18">
        <f t="shared" si="5"/>
        <v>21.061611781570956</v>
      </c>
      <c r="N30" s="2" t="str">
        <f t="shared" si="6"/>
        <v>immature</v>
      </c>
      <c r="O30" s="19">
        <f>_xlfn.NORM.DIST(LN($D30), LN(K30), EXP(Parameters!$B$6), 0)</f>
        <v>2.9601750093464041</v>
      </c>
      <c r="P30" s="19">
        <f>_xlfn.NORM.DIST(LN($D30), LN(L30), EXP(Parameters!$B$7), 0)</f>
        <v>2.2311954411967569E-7</v>
      </c>
      <c r="Q30" s="4">
        <f t="shared" si="7"/>
        <v>1.0015801019778305</v>
      </c>
      <c r="R30" s="4">
        <f t="shared" si="8"/>
        <v>1.5788549301691897E-3</v>
      </c>
      <c r="S30" s="2" t="str">
        <f>IF(C30&gt;=Parameters!$B$10,D30-EXP(Parameters!$B$2+Parameters!$B$4*LN($C30)), "")</f>
        <v/>
      </c>
    </row>
    <row r="31" spans="1:19" x14ac:dyDescent="0.35">
      <c r="A31" t="s">
        <v>2445</v>
      </c>
      <c r="B31">
        <v>1</v>
      </c>
      <c r="C31" s="62">
        <v>98</v>
      </c>
      <c r="D31" s="62">
        <v>18</v>
      </c>
      <c r="E31" s="62">
        <v>68</v>
      </c>
      <c r="F31" s="2" t="str">
        <f t="shared" si="1"/>
        <v>8</v>
      </c>
      <c r="G31" s="2" t="str">
        <f t="shared" si="2"/>
        <v>8</v>
      </c>
      <c r="H31" s="2" t="str">
        <f t="shared" si="3"/>
        <v>8</v>
      </c>
      <c r="I31" s="2" t="str">
        <f t="shared" si="4"/>
        <v>98 18</v>
      </c>
      <c r="J31" s="4">
        <f>1/(1+EXP(-Parameters!$B$8-Parameters!$B$9*C31))</f>
        <v>0.61231670875547251</v>
      </c>
      <c r="K31" s="18">
        <f>EXP(Parameters!$B$3+Parameters!$B$5*LN($C31))</f>
        <v>18.800387569154239</v>
      </c>
      <c r="L31" s="18">
        <f>EXP(Parameters!$B$2+Parameters!$B$4*LN($C31))</f>
        <v>23.604411861500896</v>
      </c>
      <c r="M31" s="18">
        <f t="shared" si="5"/>
        <v>20.522345068410143</v>
      </c>
      <c r="N31" s="2" t="str">
        <f t="shared" si="6"/>
        <v>immature</v>
      </c>
      <c r="O31" s="19">
        <f>_xlfn.NORM.DIST(LN($D31), LN(K31), EXP(Parameters!$B$6), 0)</f>
        <v>5.4727831950165413</v>
      </c>
      <c r="P31" s="19">
        <f>_xlfn.NORM.DIST(LN($D31), LN(L31), EXP(Parameters!$B$7), 0)</f>
        <v>4.8638334472293856E-6</v>
      </c>
      <c r="Q31" s="4">
        <f t="shared" si="7"/>
        <v>2.1217095795182419</v>
      </c>
      <c r="R31" s="4">
        <f t="shared" si="8"/>
        <v>0.75222216914688622</v>
      </c>
      <c r="S31" s="2" t="str">
        <f>IF(C31&gt;=Parameters!$B$10,D31-EXP(Parameters!$B$2+Parameters!$B$4*LN($C31)), "")</f>
        <v/>
      </c>
    </row>
    <row r="32" spans="1:19" x14ac:dyDescent="0.35">
      <c r="A32" t="s">
        <v>2445</v>
      </c>
      <c r="B32">
        <v>1</v>
      </c>
      <c r="C32" s="62">
        <v>110</v>
      </c>
      <c r="D32" s="62">
        <v>29</v>
      </c>
      <c r="E32" s="62">
        <v>87</v>
      </c>
      <c r="F32" s="2" t="str">
        <f t="shared" si="1"/>
        <v>0</v>
      </c>
      <c r="G32" s="2" t="str">
        <f t="shared" si="2"/>
        <v>9</v>
      </c>
      <c r="H32" s="2" t="str">
        <f t="shared" si="3"/>
        <v>7</v>
      </c>
      <c r="I32" s="2" t="str">
        <f t="shared" si="4"/>
        <v>110 29</v>
      </c>
      <c r="J32" s="4">
        <f>1/(1+EXP(-Parameters!$B$8-Parameters!$B$9*C32))</f>
        <v>0.85050758826483663</v>
      </c>
      <c r="K32" s="18">
        <f>EXP(Parameters!$B$3+Parameters!$B$5*LN($C32))</f>
        <v>21.898493978978827</v>
      </c>
      <c r="L32" s="18">
        <f>EXP(Parameters!$B$2+Parameters!$B$4*LN($C32))</f>
        <v>27.669598567790544</v>
      </c>
      <c r="M32" s="18">
        <f t="shared" si="5"/>
        <v>23.803160025837798</v>
      </c>
      <c r="N32" s="2" t="str">
        <f t="shared" si="6"/>
        <v>mature</v>
      </c>
      <c r="O32" s="19">
        <f>_xlfn.NORM.DIST(LN($D32), LN(K32), EXP(Parameters!$B$6), 0)</f>
        <v>9.1789307720574061E-7</v>
      </c>
      <c r="P32" s="19">
        <f>_xlfn.NORM.DIST(LN($D32), LN(L32), EXP(Parameters!$B$7), 0)</f>
        <v>5.1239875273082909</v>
      </c>
      <c r="Q32" s="4">
        <f t="shared" si="7"/>
        <v>4.357990411368128</v>
      </c>
      <c r="R32" s="4">
        <f t="shared" si="8"/>
        <v>1.472011036283231</v>
      </c>
      <c r="S32" s="2">
        <f>IF(C32&gt;=Parameters!$B$10,D32-EXP(Parameters!$B$2+Parameters!$B$4*LN($C32)), "")</f>
        <v>1.3304014322094559</v>
      </c>
    </row>
    <row r="33" spans="1:19" x14ac:dyDescent="0.35">
      <c r="A33" t="s">
        <v>2445</v>
      </c>
      <c r="B33">
        <v>1</v>
      </c>
      <c r="C33" s="62">
        <v>98</v>
      </c>
      <c r="D33" s="62">
        <v>19</v>
      </c>
      <c r="E33" s="62">
        <v>69</v>
      </c>
      <c r="F33" s="2" t="str">
        <f t="shared" si="1"/>
        <v>8</v>
      </c>
      <c r="G33" s="2" t="str">
        <f t="shared" si="2"/>
        <v>9</v>
      </c>
      <c r="H33" s="2" t="str">
        <f t="shared" si="3"/>
        <v>9</v>
      </c>
      <c r="I33" s="2" t="str">
        <f t="shared" si="4"/>
        <v>98 19</v>
      </c>
      <c r="J33" s="4">
        <f>1/(1+EXP(-Parameters!$B$8-Parameters!$B$9*C33))</f>
        <v>0.61231670875547251</v>
      </c>
      <c r="K33" s="18">
        <f>EXP(Parameters!$B$3+Parameters!$B$5*LN($C33))</f>
        <v>18.800387569154239</v>
      </c>
      <c r="L33" s="18">
        <f>EXP(Parameters!$B$2+Parameters!$B$4*LN($C33))</f>
        <v>23.604411861500896</v>
      </c>
      <c r="M33" s="18">
        <f t="shared" si="5"/>
        <v>20.522345068410143</v>
      </c>
      <c r="N33" s="2" t="str">
        <f t="shared" si="6"/>
        <v>immature</v>
      </c>
      <c r="O33" s="19">
        <f>_xlfn.NORM.DIST(LN($D33), LN(K33), EXP(Parameters!$B$6), 0)</f>
        <v>7.8512943662902011</v>
      </c>
      <c r="P33" s="19">
        <f>_xlfn.NORM.DIST(LN($D33), LN(L33), EXP(Parameters!$B$7), 0)</f>
        <v>8.2583966289997144E-4</v>
      </c>
      <c r="Q33" s="4">
        <f t="shared" si="7"/>
        <v>3.0443213158773488</v>
      </c>
      <c r="R33" s="4">
        <f t="shared" si="8"/>
        <v>1.1132779915500151</v>
      </c>
      <c r="S33" s="2" t="str">
        <f>IF(C33&gt;=Parameters!$B$10,D33-EXP(Parameters!$B$2+Parameters!$B$4*LN($C33)), "")</f>
        <v/>
      </c>
    </row>
    <row r="34" spans="1:19" x14ac:dyDescent="0.35">
      <c r="A34" t="s">
        <v>2445</v>
      </c>
      <c r="B34">
        <v>2</v>
      </c>
      <c r="C34" s="62">
        <v>94</v>
      </c>
      <c r="D34" s="62">
        <v>18</v>
      </c>
      <c r="E34" s="62">
        <v>68</v>
      </c>
      <c r="F34" s="2" t="str">
        <f t="shared" si="1"/>
        <v>4</v>
      </c>
      <c r="G34" s="2" t="str">
        <f t="shared" si="2"/>
        <v>8</v>
      </c>
      <c r="H34" s="2" t="str">
        <f t="shared" si="3"/>
        <v>8</v>
      </c>
      <c r="I34" s="2" t="str">
        <f t="shared" si="4"/>
        <v>94 18</v>
      </c>
      <c r="J34" s="4">
        <f>1/(1+EXP(-Parameters!$B$8-Parameters!$B$9*C34))</f>
        <v>0.50747076897689891</v>
      </c>
      <c r="K34" s="18">
        <f>EXP(Parameters!$B$3+Parameters!$B$5*LN($C34))</f>
        <v>17.793739182644352</v>
      </c>
      <c r="L34" s="18">
        <f>EXP(Parameters!$B$2+Parameters!$B$4*LN($C34))</f>
        <v>22.28933409736111</v>
      </c>
      <c r="M34" s="18">
        <f t="shared" si="5"/>
        <v>19.453203942190783</v>
      </c>
      <c r="N34" s="2" t="str">
        <f t="shared" si="6"/>
        <v>immature</v>
      </c>
      <c r="O34" s="19">
        <f>_xlfn.NORM.DIST(LN($D34), LN(K34), EXP(Parameters!$B$6), 0)</f>
        <v>7.8175117548354587</v>
      </c>
      <c r="P34" s="19">
        <f>_xlfn.NORM.DIST(LN($D34), LN(L34), EXP(Parameters!$B$7), 0)</f>
        <v>1.0851488134745618E-3</v>
      </c>
      <c r="Q34" s="4">
        <f t="shared" si="7"/>
        <v>3.8509037344259904</v>
      </c>
      <c r="R34" s="4">
        <f t="shared" si="8"/>
        <v>1.3483078569680014</v>
      </c>
      <c r="S34" s="2" t="str">
        <f>IF(C34&gt;=Parameters!$B$10,D34-EXP(Parameters!$B$2+Parameters!$B$4*LN($C34)), "")</f>
        <v/>
      </c>
    </row>
    <row r="35" spans="1:19" x14ac:dyDescent="0.35">
      <c r="A35" t="s">
        <v>2445</v>
      </c>
      <c r="B35">
        <v>2</v>
      </c>
      <c r="C35" s="62">
        <v>113</v>
      </c>
      <c r="D35" s="62">
        <v>29</v>
      </c>
      <c r="E35" s="62">
        <v>73</v>
      </c>
      <c r="F35" s="2" t="str">
        <f t="shared" si="1"/>
        <v>3</v>
      </c>
      <c r="G35" s="2" t="str">
        <f t="shared" si="2"/>
        <v>9</v>
      </c>
      <c r="H35" s="2" t="str">
        <f t="shared" si="3"/>
        <v>3</v>
      </c>
      <c r="I35" s="2" t="str">
        <f t="shared" si="4"/>
        <v>113 29</v>
      </c>
      <c r="J35" s="4">
        <f>1/(1+EXP(-Parameters!$B$8-Parameters!$B$9*C35))</f>
        <v>0.88685079408693668</v>
      </c>
      <c r="K35" s="18">
        <f>EXP(Parameters!$B$3+Parameters!$B$5*LN($C35))</f>
        <v>22.690593733954969</v>
      </c>
      <c r="L35" s="18">
        <f>EXP(Parameters!$B$2+Parameters!$B$4*LN($C35))</f>
        <v>28.712955701636687</v>
      </c>
      <c r="M35" s="18">
        <f t="shared" si="5"/>
        <v>24.639827522024078</v>
      </c>
      <c r="N35" s="2" t="str">
        <f t="shared" si="6"/>
        <v>mature</v>
      </c>
      <c r="O35" s="19">
        <f>_xlfn.NORM.DIST(LN($D35), LN(K35), EXP(Parameters!$B$6), 0)</f>
        <v>4.0559106681522519E-5</v>
      </c>
      <c r="P35" s="19">
        <f>_xlfn.NORM.DIST(LN($D35), LN(L35), EXP(Parameters!$B$7), 0)</f>
        <v>7.7199290429593752</v>
      </c>
      <c r="Q35" s="4">
        <f t="shared" si="7"/>
        <v>6.8464297912740406</v>
      </c>
      <c r="R35" s="4">
        <f t="shared" si="8"/>
        <v>1.9237273180489045</v>
      </c>
      <c r="S35" s="2">
        <f>IF(C35&gt;=Parameters!$B$10,D35-EXP(Parameters!$B$2+Parameters!$B$4*LN($C35)), "")</f>
        <v>0.28704429836331258</v>
      </c>
    </row>
    <row r="36" spans="1:19" x14ac:dyDescent="0.35">
      <c r="A36" t="s">
        <v>2445</v>
      </c>
      <c r="B36">
        <v>2</v>
      </c>
      <c r="C36" s="62">
        <v>106</v>
      </c>
      <c r="D36" s="62">
        <v>26</v>
      </c>
      <c r="E36" s="62">
        <v>90</v>
      </c>
      <c r="F36" s="2" t="str">
        <f t="shared" si="1"/>
        <v>6</v>
      </c>
      <c r="G36" s="2" t="str">
        <f t="shared" si="2"/>
        <v>6</v>
      </c>
      <c r="H36" s="2" t="str">
        <f t="shared" si="3"/>
        <v>0</v>
      </c>
      <c r="I36" s="2" t="str">
        <f t="shared" si="4"/>
        <v>106 26</v>
      </c>
      <c r="J36" s="4">
        <f>1/(1+EXP(-Parameters!$B$8-Parameters!$B$9*C36))</f>
        <v>0.78774935536896651</v>
      </c>
      <c r="K36" s="18">
        <f>EXP(Parameters!$B$3+Parameters!$B$5*LN($C36))</f>
        <v>20.85310935609834</v>
      </c>
      <c r="L36" s="18">
        <f>EXP(Parameters!$B$2+Parameters!$B$4*LN($C36))</f>
        <v>26.295030138779993</v>
      </c>
      <c r="M36" s="18">
        <f t="shared" si="5"/>
        <v>22.697663777490892</v>
      </c>
      <c r="N36" s="2" t="str">
        <f t="shared" si="6"/>
        <v>mature</v>
      </c>
      <c r="O36" s="19">
        <f>_xlfn.NORM.DIST(LN($D36), LN(K36), EXP(Parameters!$B$6), 0)</f>
        <v>4.196599582128969E-4</v>
      </c>
      <c r="P36" s="19">
        <f>_xlfn.NORM.DIST(LN($D36), LN(L36), EXP(Parameters!$B$7), 0)</f>
        <v>7.6774380953660479</v>
      </c>
      <c r="Q36" s="4">
        <f t="shared" si="7"/>
        <v>6.0479859836064067</v>
      </c>
      <c r="R36" s="4">
        <f t="shared" si="8"/>
        <v>1.7997253213491506</v>
      </c>
      <c r="S36" s="2" t="str">
        <f>IF(C36&gt;=Parameters!$B$10,D36-EXP(Parameters!$B$2+Parameters!$B$4*LN($C36)), "")</f>
        <v/>
      </c>
    </row>
    <row r="37" spans="1:19" x14ac:dyDescent="0.35">
      <c r="A37" t="s">
        <v>2445</v>
      </c>
      <c r="B37">
        <v>2</v>
      </c>
      <c r="C37" s="62">
        <v>127</v>
      </c>
      <c r="D37" s="62">
        <v>30</v>
      </c>
      <c r="E37" s="62">
        <v>87</v>
      </c>
      <c r="F37" s="2" t="str">
        <f t="shared" si="1"/>
        <v>7</v>
      </c>
      <c r="G37" s="2" t="str">
        <f t="shared" si="2"/>
        <v>0</v>
      </c>
      <c r="H37" s="2" t="str">
        <f t="shared" si="3"/>
        <v>7</v>
      </c>
      <c r="I37" s="2" t="str">
        <f t="shared" si="4"/>
        <v>127 30</v>
      </c>
      <c r="J37" s="4">
        <f>1/(1+EXP(-Parameters!$B$8-Parameters!$B$9*C37))</f>
        <v>0.97218806437427574</v>
      </c>
      <c r="K37" s="18">
        <f>EXP(Parameters!$B$3+Parameters!$B$5*LN($C37))</f>
        <v>26.474700401951132</v>
      </c>
      <c r="L37" s="18">
        <f>EXP(Parameters!$B$2+Parameters!$B$4*LN($C37))</f>
        <v>33.717555780197806</v>
      </c>
      <c r="M37" s="18">
        <f t="shared" si="5"/>
        <v>28.626124364249169</v>
      </c>
      <c r="N37" s="2" t="str">
        <f t="shared" si="6"/>
        <v>mature</v>
      </c>
      <c r="O37" s="19">
        <f>_xlfn.NORM.DIST(LN($D37), LN(K37), EXP(Parameters!$B$6), 0)</f>
        <v>0.33860821918715989</v>
      </c>
      <c r="P37" s="19">
        <f>_xlfn.NORM.DIST(LN($D37), LN(L37), EXP(Parameters!$B$7), 0)</f>
        <v>0.55298363841543818</v>
      </c>
      <c r="Q37" s="4">
        <f t="shared" si="7"/>
        <v>0.54702144305612366</v>
      </c>
      <c r="R37" s="4">
        <f t="shared" si="8"/>
        <v>-0.60326727612900799</v>
      </c>
      <c r="S37" s="2">
        <f>IF(C37&gt;=Parameters!$B$10,D37-EXP(Parameters!$B$2+Parameters!$B$4*LN($C37)), "")</f>
        <v>-3.7175557801978059</v>
      </c>
    </row>
    <row r="38" spans="1:19" x14ac:dyDescent="0.35">
      <c r="A38" t="s">
        <v>2445</v>
      </c>
      <c r="B38">
        <v>2</v>
      </c>
      <c r="C38" s="62">
        <v>116</v>
      </c>
      <c r="D38" s="62">
        <v>30</v>
      </c>
      <c r="E38" s="62">
        <v>87</v>
      </c>
      <c r="F38" s="2" t="str">
        <f t="shared" si="1"/>
        <v>6</v>
      </c>
      <c r="G38" s="2" t="str">
        <f t="shared" si="2"/>
        <v>0</v>
      </c>
      <c r="H38" s="2" t="str">
        <f t="shared" si="3"/>
        <v>7</v>
      </c>
      <c r="I38" s="2" t="str">
        <f t="shared" si="4"/>
        <v>116 30</v>
      </c>
      <c r="J38" s="4">
        <f>1/(1+EXP(-Parameters!$B$8-Parameters!$B$9*C38))</f>
        <v>0.91523910845155709</v>
      </c>
      <c r="K38" s="18">
        <f>EXP(Parameters!$B$3+Parameters!$B$5*LN($C38))</f>
        <v>23.489463803846061</v>
      </c>
      <c r="L38" s="18">
        <f>EXP(Parameters!$B$2+Parameters!$B$4*LN($C38))</f>
        <v>29.766770180323583</v>
      </c>
      <c r="M38" s="18">
        <f t="shared" si="5"/>
        <v>25.482825016561367</v>
      </c>
      <c r="N38" s="2" t="str">
        <f t="shared" si="6"/>
        <v>mature</v>
      </c>
      <c r="O38" s="19">
        <f>_xlfn.NORM.DIST(LN($D38), LN(K38), EXP(Parameters!$B$6), 0)</f>
        <v>4.3477781443269262E-5</v>
      </c>
      <c r="P38" s="19">
        <f>_xlfn.NORM.DIST(LN($D38), LN(L38), EXP(Parameters!$B$7), 0)</f>
        <v>7.7772785698484137</v>
      </c>
      <c r="Q38" s="4">
        <f t="shared" si="7"/>
        <v>7.1180731896629812</v>
      </c>
      <c r="R38" s="4">
        <f t="shared" si="8"/>
        <v>1.9626370693704824</v>
      </c>
      <c r="S38" s="2">
        <f>IF(C38&gt;=Parameters!$B$10,D38-EXP(Parameters!$B$2+Parameters!$B$4*LN($C38)), "")</f>
        <v>0.23322981967641709</v>
      </c>
    </row>
    <row r="39" spans="1:19" x14ac:dyDescent="0.35">
      <c r="A39" t="s">
        <v>2445</v>
      </c>
      <c r="B39">
        <v>2</v>
      </c>
      <c r="C39" s="62">
        <v>115</v>
      </c>
      <c r="D39" s="62">
        <v>28</v>
      </c>
      <c r="E39" s="62">
        <v>90</v>
      </c>
      <c r="F39" s="2" t="str">
        <f t="shared" si="1"/>
        <v>5</v>
      </c>
      <c r="G39" s="2" t="str">
        <f t="shared" si="2"/>
        <v>8</v>
      </c>
      <c r="H39" s="2" t="str">
        <f t="shared" si="3"/>
        <v>0</v>
      </c>
      <c r="I39" s="2" t="str">
        <f t="shared" si="4"/>
        <v>115 28</v>
      </c>
      <c r="J39" s="4">
        <f>1/(1+EXP(-Parameters!$B$8-Parameters!$B$9*C39))</f>
        <v>0.90657859216536885</v>
      </c>
      <c r="K39" s="18">
        <f>EXP(Parameters!$B$3+Parameters!$B$5*LN($C39))</f>
        <v>23.222429007197608</v>
      </c>
      <c r="L39" s="18">
        <f>EXP(Parameters!$B$2+Parameters!$B$4*LN($C39))</f>
        <v>29.41434738550959</v>
      </c>
      <c r="M39" s="18">
        <f t="shared" si="5"/>
        <v>25.201129892198306</v>
      </c>
      <c r="N39" s="2" t="str">
        <f t="shared" si="6"/>
        <v>mature</v>
      </c>
      <c r="O39" s="19">
        <f>_xlfn.NORM.DIST(LN($D39), LN(K39), EXP(Parameters!$B$6), 0)</f>
        <v>6.6820281569628694E-3</v>
      </c>
      <c r="P39" s="19">
        <f>_xlfn.NORM.DIST(LN($D39), LN(L39), EXP(Parameters!$B$7), 0)</f>
        <v>4.9064621245203108</v>
      </c>
      <c r="Q39" s="4">
        <f t="shared" si="7"/>
        <v>4.4487177698379421</v>
      </c>
      <c r="R39" s="4">
        <f t="shared" si="8"/>
        <v>1.492615913047928</v>
      </c>
      <c r="S39" s="2">
        <f>IF(C39&gt;=Parameters!$B$10,D39-EXP(Parameters!$B$2+Parameters!$B$4*LN($C39)), "")</f>
        <v>-1.4143473855095898</v>
      </c>
    </row>
    <row r="40" spans="1:19" x14ac:dyDescent="0.35">
      <c r="A40" t="s">
        <v>2445</v>
      </c>
      <c r="B40">
        <v>2</v>
      </c>
      <c r="C40" s="62">
        <v>104</v>
      </c>
      <c r="D40" s="62">
        <v>21</v>
      </c>
      <c r="E40" s="62">
        <v>68</v>
      </c>
      <c r="F40" s="2" t="str">
        <f t="shared" si="1"/>
        <v>4</v>
      </c>
      <c r="G40" s="2" t="str">
        <f t="shared" si="2"/>
        <v>1</v>
      </c>
      <c r="H40" s="2" t="str">
        <f t="shared" si="3"/>
        <v>8</v>
      </c>
      <c r="I40" s="2" t="str">
        <f t="shared" si="4"/>
        <v>104 21</v>
      </c>
      <c r="J40" s="4">
        <f>1/(1+EXP(-Parameters!$B$8-Parameters!$B$9*C40))</f>
        <v>0.74985222302072962</v>
      </c>
      <c r="K40" s="18">
        <f>EXP(Parameters!$B$3+Parameters!$B$5*LN($C40))</f>
        <v>20.335111036615832</v>
      </c>
      <c r="L40" s="18">
        <f>EXP(Parameters!$B$2+Parameters!$B$4*LN($C40))</f>
        <v>25.614973208246262</v>
      </c>
      <c r="M40" s="18">
        <f t="shared" si="5"/>
        <v>22.14931366219318</v>
      </c>
      <c r="N40" s="2" t="str">
        <f t="shared" si="6"/>
        <v>immature</v>
      </c>
      <c r="O40" s="19">
        <f>_xlfn.NORM.DIST(LN($D40), LN(K40), EXP(Parameters!$B$6), 0)</f>
        <v>6.5113711677213999</v>
      </c>
      <c r="P40" s="19">
        <f>_xlfn.NORM.DIST(LN($D40), LN(L40), EXP(Parameters!$B$7), 0)</f>
        <v>3.6398379062701543E-3</v>
      </c>
      <c r="Q40" s="4">
        <f t="shared" si="7"/>
        <v>1.6315343632378758</v>
      </c>
      <c r="R40" s="4">
        <f t="shared" si="8"/>
        <v>0.48952089918791952</v>
      </c>
      <c r="S40" s="2" t="str">
        <f>IF(C40&gt;=Parameters!$B$10,D40-EXP(Parameters!$B$2+Parameters!$B$4*LN($C40)), "")</f>
        <v/>
      </c>
    </row>
    <row r="41" spans="1:19" x14ac:dyDescent="0.35">
      <c r="A41" t="s">
        <v>2445</v>
      </c>
      <c r="B41">
        <v>2</v>
      </c>
      <c r="C41" s="62">
        <v>125</v>
      </c>
      <c r="D41" s="62">
        <v>31</v>
      </c>
      <c r="E41" s="62">
        <v>84</v>
      </c>
      <c r="F41" s="2" t="str">
        <f t="shared" si="1"/>
        <v>5</v>
      </c>
      <c r="G41" s="2" t="str">
        <f t="shared" si="2"/>
        <v>1</v>
      </c>
      <c r="H41" s="2" t="str">
        <f t="shared" si="3"/>
        <v>4</v>
      </c>
      <c r="I41" s="2" t="str">
        <f t="shared" si="4"/>
        <v>125 31</v>
      </c>
      <c r="J41" s="4">
        <f>1/(1+EXP(-Parameters!$B$8-Parameters!$B$9*C41))</f>
        <v>0.96579223934909197</v>
      </c>
      <c r="K41" s="18">
        <f>EXP(Parameters!$B$3+Parameters!$B$5*LN($C41))</f>
        <v>25.925526076467591</v>
      </c>
      <c r="L41" s="18">
        <f>EXP(Parameters!$B$2+Parameters!$B$4*LN($C41))</f>
        <v>32.989294893652627</v>
      </c>
      <c r="M41" s="18">
        <f t="shared" si="5"/>
        <v>28.048645779336979</v>
      </c>
      <c r="N41" s="2" t="str">
        <f t="shared" si="6"/>
        <v>mature</v>
      </c>
      <c r="O41" s="19">
        <f>_xlfn.NORM.DIST(LN($D41), LN(K41), EXP(Parameters!$B$6), 0)</f>
        <v>1.2386867462642169E-2</v>
      </c>
      <c r="P41" s="19">
        <f>_xlfn.NORM.DIST(LN($D41), LN(L41), EXP(Parameters!$B$7), 0)</f>
        <v>3.707492458561167</v>
      </c>
      <c r="Q41" s="4">
        <f t="shared" si="7"/>
        <v>3.5810911709210367</v>
      </c>
      <c r="R41" s="4">
        <f t="shared" si="8"/>
        <v>1.2756675503182973</v>
      </c>
      <c r="S41" s="2">
        <f>IF(C41&gt;=Parameters!$B$10,D41-EXP(Parameters!$B$2+Parameters!$B$4*LN($C41)), "")</f>
        <v>-1.9892948936526267</v>
      </c>
    </row>
    <row r="42" spans="1:19" x14ac:dyDescent="0.35">
      <c r="A42" t="s">
        <v>2445</v>
      </c>
      <c r="B42">
        <v>2</v>
      </c>
      <c r="C42" s="62">
        <v>107</v>
      </c>
      <c r="D42" s="62">
        <v>25</v>
      </c>
      <c r="E42" s="62">
        <v>85</v>
      </c>
      <c r="F42" s="2" t="str">
        <f t="shared" si="1"/>
        <v>7</v>
      </c>
      <c r="G42" s="2" t="str">
        <f t="shared" si="2"/>
        <v>5</v>
      </c>
      <c r="H42" s="2" t="str">
        <f t="shared" si="3"/>
        <v>5</v>
      </c>
      <c r="I42" s="2" t="str">
        <f t="shared" si="4"/>
        <v>107 25</v>
      </c>
      <c r="J42" s="4">
        <f>1/(1+EXP(-Parameters!$B$8-Parameters!$B$9*C42))</f>
        <v>0.8050570197393081</v>
      </c>
      <c r="K42" s="18">
        <f>EXP(Parameters!$B$3+Parameters!$B$5*LN($C42))</f>
        <v>21.113289479843672</v>
      </c>
      <c r="L42" s="18">
        <f>EXP(Parameters!$B$2+Parameters!$B$4*LN($C42))</f>
        <v>26.636875989263057</v>
      </c>
      <c r="M42" s="18">
        <f t="shared" si="5"/>
        <v>22.972945709967171</v>
      </c>
      <c r="N42" s="2" t="str">
        <f t="shared" si="6"/>
        <v>mature</v>
      </c>
      <c r="O42" s="19">
        <f>_xlfn.NORM.DIST(LN($D42), LN(K42), EXP(Parameters!$B$6), 0)</f>
        <v>2.4682726508622403E-2</v>
      </c>
      <c r="P42" s="19">
        <f>_xlfn.NORM.DIST(LN($D42), LN(L42), EXP(Parameters!$B$7), 0)</f>
        <v>3.5981416635510999</v>
      </c>
      <c r="Q42" s="4">
        <f t="shared" si="7"/>
        <v>2.9015209285248349</v>
      </c>
      <c r="R42" s="4">
        <f t="shared" si="8"/>
        <v>1.065235057624351</v>
      </c>
      <c r="S42" s="2" t="str">
        <f>IF(C42&gt;=Parameters!$B$10,D42-EXP(Parameters!$B$2+Parameters!$B$4*LN($C42)), "")</f>
        <v/>
      </c>
    </row>
    <row r="43" spans="1:19" x14ac:dyDescent="0.35">
      <c r="A43" t="s">
        <v>2445</v>
      </c>
      <c r="B43">
        <v>2</v>
      </c>
      <c r="C43" s="62">
        <v>111</v>
      </c>
      <c r="D43" s="62">
        <v>29</v>
      </c>
      <c r="E43" s="62">
        <v>85</v>
      </c>
      <c r="F43" s="2" t="str">
        <f t="shared" si="1"/>
        <v>1</v>
      </c>
      <c r="G43" s="2" t="str">
        <f t="shared" si="2"/>
        <v>9</v>
      </c>
      <c r="H43" s="2" t="str">
        <f t="shared" si="3"/>
        <v>5</v>
      </c>
      <c r="I43" s="2" t="str">
        <f t="shared" si="4"/>
        <v>111 29</v>
      </c>
      <c r="J43" s="4">
        <f>1/(1+EXP(-Parameters!$B$8-Parameters!$B$9*C43))</f>
        <v>0.86358393746934214</v>
      </c>
      <c r="K43" s="18">
        <f>EXP(Parameters!$B$3+Parameters!$B$5*LN($C43))</f>
        <v>22.161767377490595</v>
      </c>
      <c r="L43" s="18">
        <f>EXP(Parameters!$B$2+Parameters!$B$4*LN($C43))</f>
        <v>28.016211572719751</v>
      </c>
      <c r="M43" s="18">
        <f t="shared" si="5"/>
        <v>24.081338371598434</v>
      </c>
      <c r="N43" s="2" t="str">
        <f t="shared" si="6"/>
        <v>mature</v>
      </c>
      <c r="O43" s="19">
        <f>_xlfn.NORM.DIST(LN($D43), LN(K43), EXP(Parameters!$B$6), 0)</f>
        <v>3.4750092012955594E-6</v>
      </c>
      <c r="P43" s="19">
        <f>_xlfn.NORM.DIST(LN($D43), LN(L43), EXP(Parameters!$B$7), 0)</f>
        <v>6.2419414133013875</v>
      </c>
      <c r="Q43" s="4">
        <f t="shared" si="7"/>
        <v>5.3904408171988356</v>
      </c>
      <c r="R43" s="4">
        <f t="shared" si="8"/>
        <v>1.6846271658437004</v>
      </c>
      <c r="S43" s="2">
        <f>IF(C43&gt;=Parameters!$B$10,D43-EXP(Parameters!$B$2+Parameters!$B$4*LN($C43)), "")</f>
        <v>0.98378842728024907</v>
      </c>
    </row>
    <row r="44" spans="1:19" x14ac:dyDescent="0.35">
      <c r="A44" t="s">
        <v>2445</v>
      </c>
      <c r="B44">
        <v>2</v>
      </c>
      <c r="C44" s="62">
        <v>104</v>
      </c>
      <c r="D44" s="62">
        <v>26</v>
      </c>
      <c r="E44" s="62">
        <v>85</v>
      </c>
      <c r="F44" s="2" t="str">
        <f t="shared" si="1"/>
        <v>4</v>
      </c>
      <c r="G44" s="2" t="str">
        <f t="shared" si="2"/>
        <v>6</v>
      </c>
      <c r="H44" s="2" t="str">
        <f t="shared" si="3"/>
        <v>5</v>
      </c>
      <c r="I44" s="2" t="str">
        <f t="shared" si="4"/>
        <v>104 26</v>
      </c>
      <c r="J44" s="4">
        <f>1/(1+EXP(-Parameters!$B$8-Parameters!$B$9*C44))</f>
        <v>0.74985222302072962</v>
      </c>
      <c r="K44" s="18">
        <f>EXP(Parameters!$B$3+Parameters!$B$5*LN($C44))</f>
        <v>20.335111036615832</v>
      </c>
      <c r="L44" s="18">
        <f>EXP(Parameters!$B$2+Parameters!$B$4*LN($C44))</f>
        <v>25.614973208246262</v>
      </c>
      <c r="M44" s="18">
        <f t="shared" si="5"/>
        <v>22.14931366219318</v>
      </c>
      <c r="N44" s="2" t="str">
        <f t="shared" si="6"/>
        <v>mature</v>
      </c>
      <c r="O44" s="19">
        <f>_xlfn.NORM.DIST(LN($D44), LN(K44), EXP(Parameters!$B$6), 0)</f>
        <v>3.8968113873084021E-5</v>
      </c>
      <c r="P44" s="19">
        <f>_xlfn.NORM.DIST(LN($D44), LN(L44), EXP(Parameters!$B$7), 0)</f>
        <v>7.5364195623298436</v>
      </c>
      <c r="Q44" s="4">
        <f t="shared" si="7"/>
        <v>5.6512107102170059</v>
      </c>
      <c r="R44" s="4">
        <f t="shared" si="8"/>
        <v>1.73186980719676</v>
      </c>
      <c r="S44" s="2" t="str">
        <f>IF(C44&gt;=Parameters!$B$10,D44-EXP(Parameters!$B$2+Parameters!$B$4*LN($C44)), "")</f>
        <v/>
      </c>
    </row>
    <row r="45" spans="1:19" x14ac:dyDescent="0.35">
      <c r="A45" t="s">
        <v>2445</v>
      </c>
      <c r="B45">
        <v>2</v>
      </c>
      <c r="C45" s="62">
        <v>117</v>
      </c>
      <c r="D45" s="62">
        <v>29</v>
      </c>
      <c r="E45" s="62">
        <v>89</v>
      </c>
      <c r="F45" s="2" t="str">
        <f t="shared" si="1"/>
        <v>7</v>
      </c>
      <c r="G45" s="2" t="str">
        <f t="shared" si="2"/>
        <v>9</v>
      </c>
      <c r="H45" s="2" t="str">
        <f t="shared" si="3"/>
        <v>9</v>
      </c>
      <c r="I45" s="2" t="str">
        <f t="shared" si="4"/>
        <v>117 29</v>
      </c>
      <c r="J45" s="4">
        <f>1/(1+EXP(-Parameters!$B$8-Parameters!$B$9*C45))</f>
        <v>0.92316480721423155</v>
      </c>
      <c r="K45" s="18">
        <f>EXP(Parameters!$B$3+Parameters!$B$5*LN($C45))</f>
        <v>23.75723753928861</v>
      </c>
      <c r="L45" s="18">
        <f>EXP(Parameters!$B$2+Parameters!$B$4*LN($C45))</f>
        <v>30.120335986355592</v>
      </c>
      <c r="M45" s="18">
        <f t="shared" si="5"/>
        <v>25.765210355068117</v>
      </c>
      <c r="N45" s="2" t="str">
        <f t="shared" si="6"/>
        <v>mature</v>
      </c>
      <c r="O45" s="19">
        <f>_xlfn.NORM.DIST(LN($D45), LN(K45), EXP(Parameters!$B$6), 0)</f>
        <v>2.5458319630201147E-3</v>
      </c>
      <c r="P45" s="19">
        <f>_xlfn.NORM.DIST(LN($D45), LN(L45), EXP(Parameters!$B$7), 0)</f>
        <v>5.9505959788730038</v>
      </c>
      <c r="Q45" s="4">
        <f t="shared" si="7"/>
        <v>5.4935763991357573</v>
      </c>
      <c r="R45" s="4">
        <f t="shared" si="8"/>
        <v>1.7035794822498178</v>
      </c>
      <c r="S45" s="2">
        <f>IF(C45&gt;=Parameters!$B$10,D45-EXP(Parameters!$B$2+Parameters!$B$4*LN($C45)), "")</f>
        <v>-1.1203359863555917</v>
      </c>
    </row>
    <row r="46" spans="1:19" x14ac:dyDescent="0.35">
      <c r="A46" t="s">
        <v>2445</v>
      </c>
      <c r="B46">
        <v>2</v>
      </c>
      <c r="C46" s="62">
        <v>96</v>
      </c>
      <c r="D46" s="62">
        <v>18</v>
      </c>
      <c r="E46" s="62">
        <v>66</v>
      </c>
      <c r="F46" s="2" t="str">
        <f t="shared" si="1"/>
        <v>6</v>
      </c>
      <c r="G46" s="2" t="str">
        <f t="shared" si="2"/>
        <v>8</v>
      </c>
      <c r="H46" s="2" t="str">
        <f t="shared" si="3"/>
        <v>6</v>
      </c>
      <c r="I46" s="2" t="str">
        <f t="shared" si="4"/>
        <v>96 18</v>
      </c>
      <c r="J46" s="4">
        <f>1/(1+EXP(-Parameters!$B$8-Parameters!$B$9*C46))</f>
        <v>0.56056936183772121</v>
      </c>
      <c r="K46" s="18">
        <f>EXP(Parameters!$B$3+Parameters!$B$5*LN($C46))</f>
        <v>18.295382656444414</v>
      </c>
      <c r="L46" s="18">
        <f>EXP(Parameters!$B$2+Parameters!$B$4*LN($C46))</f>
        <v>22.944300154072717</v>
      </c>
      <c r="M46" s="18">
        <f t="shared" si="5"/>
        <v>19.986193672700193</v>
      </c>
      <c r="N46" s="2" t="str">
        <f t="shared" si="6"/>
        <v>immature</v>
      </c>
      <c r="O46" s="19">
        <f>_xlfn.NORM.DIST(LN($D46), LN(K46), EXP(Parameters!$B$6), 0)</f>
        <v>7.6110343688623932</v>
      </c>
      <c r="P46" s="19">
        <f>_xlfn.NORM.DIST(LN($D46), LN(L46), EXP(Parameters!$B$7), 0)</f>
        <v>8.2874156377930861E-5</v>
      </c>
      <c r="Q46" s="4">
        <f t="shared" si="7"/>
        <v>3.3445681464971915</v>
      </c>
      <c r="R46" s="4">
        <f t="shared" si="8"/>
        <v>1.2073375810593381</v>
      </c>
      <c r="S46" s="2" t="str">
        <f>IF(C46&gt;=Parameters!$B$10,D46-EXP(Parameters!$B$2+Parameters!$B$4*LN($C46)), "")</f>
        <v/>
      </c>
    </row>
    <row r="47" spans="1:19" x14ac:dyDescent="0.35">
      <c r="A47" t="s">
        <v>2445</v>
      </c>
      <c r="B47">
        <v>2</v>
      </c>
      <c r="C47" s="62">
        <v>89</v>
      </c>
      <c r="D47" s="62">
        <v>18</v>
      </c>
      <c r="E47" s="62">
        <v>64</v>
      </c>
      <c r="F47" s="2" t="str">
        <f t="shared" si="1"/>
        <v>9</v>
      </c>
      <c r="G47" s="2" t="str">
        <f t="shared" si="2"/>
        <v>8</v>
      </c>
      <c r="H47" s="2" t="str">
        <f t="shared" si="3"/>
        <v>4</v>
      </c>
      <c r="I47" s="2" t="str">
        <f t="shared" si="4"/>
        <v>89 18</v>
      </c>
      <c r="J47" s="4">
        <f>1/(1+EXP(-Parameters!$B$8-Parameters!$B$9*C47))</f>
        <v>0.37658134777315855</v>
      </c>
      <c r="K47" s="18">
        <f>EXP(Parameters!$B$3+Parameters!$B$5*LN($C47))</f>
        <v>16.554659019508605</v>
      </c>
      <c r="L47" s="18">
        <f>EXP(Parameters!$B$2+Parameters!$B$4*LN($C47))</f>
        <v>20.674883994276637</v>
      </c>
      <c r="M47" s="18">
        <f t="shared" si="5"/>
        <v>18.13488155706656</v>
      </c>
      <c r="N47" s="2" t="str">
        <f t="shared" si="6"/>
        <v>immature</v>
      </c>
      <c r="O47" s="19">
        <f>_xlfn.NORM.DIST(LN($D47), LN(K47), EXP(Parameters!$B$6), 0)</f>
        <v>1.9419795585584576</v>
      </c>
      <c r="P47" s="19">
        <f>_xlfn.NORM.DIST(LN($D47), LN(L47), EXP(Parameters!$B$7), 0)</f>
        <v>0.18786698031833957</v>
      </c>
      <c r="Q47" s="4">
        <f t="shared" si="7"/>
        <v>1.281413479698944</v>
      </c>
      <c r="R47" s="4">
        <f t="shared" si="8"/>
        <v>0.24796374967654145</v>
      </c>
      <c r="S47" s="2" t="str">
        <f>IF(C47&gt;=Parameters!$B$10,D47-EXP(Parameters!$B$2+Parameters!$B$4*LN($C47)), "")</f>
        <v/>
      </c>
    </row>
    <row r="48" spans="1:19" x14ac:dyDescent="0.35">
      <c r="A48" t="s">
        <v>2445</v>
      </c>
      <c r="B48">
        <v>2</v>
      </c>
      <c r="C48" s="62">
        <v>111</v>
      </c>
      <c r="D48" s="62">
        <v>30</v>
      </c>
      <c r="E48" s="62">
        <v>90</v>
      </c>
      <c r="F48" s="2" t="str">
        <f t="shared" si="1"/>
        <v>1</v>
      </c>
      <c r="G48" s="2" t="str">
        <f t="shared" si="2"/>
        <v>0</v>
      </c>
      <c r="H48" s="2" t="str">
        <f t="shared" si="3"/>
        <v>0</v>
      </c>
      <c r="I48" s="2" t="str">
        <f t="shared" si="4"/>
        <v>111 30</v>
      </c>
      <c r="J48" s="4">
        <f>1/(1+EXP(-Parameters!$B$8-Parameters!$B$9*C48))</f>
        <v>0.86358393746934214</v>
      </c>
      <c r="K48" s="18">
        <f>EXP(Parameters!$B$3+Parameters!$B$5*LN($C48))</f>
        <v>22.161767377490595</v>
      </c>
      <c r="L48" s="18">
        <f>EXP(Parameters!$B$2+Parameters!$B$4*LN($C48))</f>
        <v>28.016211572719751</v>
      </c>
      <c r="M48" s="18">
        <f t="shared" si="5"/>
        <v>24.081338371598434</v>
      </c>
      <c r="N48" s="2" t="str">
        <f t="shared" si="6"/>
        <v>mature</v>
      </c>
      <c r="O48" s="19">
        <f>_xlfn.NORM.DIST(LN($D48), LN(K48), EXP(Parameters!$B$6), 0)</f>
        <v>6.8447150098000248E-8</v>
      </c>
      <c r="P48" s="19">
        <f>_xlfn.NORM.DIST(LN($D48), LN(L48), EXP(Parameters!$B$7), 0)</f>
        <v>3.1655490059051825</v>
      </c>
      <c r="Q48" s="4">
        <f t="shared" si="7"/>
        <v>2.73371728410905</v>
      </c>
      <c r="R48" s="4">
        <f t="shared" si="8"/>
        <v>1.0056623255331336</v>
      </c>
      <c r="S48" s="2">
        <f>IF(C48&gt;=Parameters!$B$10,D48-EXP(Parameters!$B$2+Parameters!$B$4*LN($C48)), "")</f>
        <v>1.9837884272802491</v>
      </c>
    </row>
    <row r="49" spans="1:19" x14ac:dyDescent="0.35">
      <c r="A49" t="s">
        <v>2445</v>
      </c>
      <c r="B49">
        <v>2</v>
      </c>
      <c r="C49" s="62">
        <v>101</v>
      </c>
      <c r="D49" s="62">
        <v>19</v>
      </c>
      <c r="E49" s="62">
        <v>70</v>
      </c>
      <c r="F49" s="2" t="str">
        <f t="shared" si="1"/>
        <v>1</v>
      </c>
      <c r="G49" s="2" t="str">
        <f t="shared" si="2"/>
        <v>9</v>
      </c>
      <c r="H49" s="2" t="str">
        <f t="shared" si="3"/>
        <v>0</v>
      </c>
      <c r="I49" s="2" t="str">
        <f t="shared" si="4"/>
        <v>101 19</v>
      </c>
      <c r="J49" s="4">
        <f>1/(1+EXP(-Parameters!$B$8-Parameters!$B$9*C49))</f>
        <v>0.68512867413061007</v>
      </c>
      <c r="K49" s="18">
        <f>EXP(Parameters!$B$3+Parameters!$B$5*LN($C49))</f>
        <v>19.564095759536546</v>
      </c>
      <c r="L49" s="18">
        <f>EXP(Parameters!$B$2+Parameters!$B$4*LN($C49))</f>
        <v>24.604084103744224</v>
      </c>
      <c r="M49" s="18">
        <f t="shared" si="5"/>
        <v>21.33239933720473</v>
      </c>
      <c r="N49" s="2" t="str">
        <f t="shared" si="6"/>
        <v>immature</v>
      </c>
      <c r="O49" s="19">
        <f>_xlfn.NORM.DIST(LN($D49), LN(K49), EXP(Parameters!$B$6), 0)</f>
        <v>6.752067400642197</v>
      </c>
      <c r="P49" s="19">
        <f>_xlfn.NORM.DIST(LN($D49), LN(L49), EXP(Parameters!$B$7), 0)</f>
        <v>1.7794772064197353E-5</v>
      </c>
      <c r="Q49" s="4">
        <f t="shared" si="7"/>
        <v>2.1260446065082843</v>
      </c>
      <c r="R49" s="4">
        <f t="shared" si="8"/>
        <v>0.75426326112405384</v>
      </c>
      <c r="S49" s="2" t="str">
        <f>IF(C49&gt;=Parameters!$B$10,D49-EXP(Parameters!$B$2+Parameters!$B$4*LN($C49)), "")</f>
        <v/>
      </c>
    </row>
    <row r="50" spans="1:19" x14ac:dyDescent="0.35">
      <c r="A50" t="s">
        <v>2445</v>
      </c>
      <c r="B50">
        <v>2</v>
      </c>
      <c r="C50" s="62">
        <v>112</v>
      </c>
      <c r="D50" s="62">
        <v>27</v>
      </c>
      <c r="E50" s="62">
        <v>89</v>
      </c>
      <c r="F50" s="2" t="str">
        <f t="shared" si="1"/>
        <v>2</v>
      </c>
      <c r="G50" s="2" t="str">
        <f t="shared" si="2"/>
        <v>7</v>
      </c>
      <c r="H50" s="2" t="str">
        <f t="shared" si="3"/>
        <v>9</v>
      </c>
      <c r="I50" s="2" t="str">
        <f t="shared" si="4"/>
        <v>112 27</v>
      </c>
      <c r="J50" s="4">
        <f>1/(1+EXP(-Parameters!$B$8-Parameters!$B$9*C50))</f>
        <v>0.87568366424949196</v>
      </c>
      <c r="K50" s="18">
        <f>EXP(Parameters!$B$3+Parameters!$B$5*LN($C50))</f>
        <v>22.425802171071368</v>
      </c>
      <c r="L50" s="18">
        <f>EXP(Parameters!$B$2+Parameters!$B$4*LN($C50))</f>
        <v>28.363999471035015</v>
      </c>
      <c r="M50" s="18">
        <f t="shared" si="5"/>
        <v>24.360229057188494</v>
      </c>
      <c r="N50" s="2" t="str">
        <f t="shared" si="6"/>
        <v>mature</v>
      </c>
      <c r="O50" s="19">
        <f>_xlfn.NORM.DIST(LN($D50), LN(K50), EXP(Parameters!$B$6), 0)</f>
        <v>7.4615837280719204E-3</v>
      </c>
      <c r="P50" s="19">
        <f>_xlfn.NORM.DIST(LN($D50), LN(L50), EXP(Parameters!$B$7), 0)</f>
        <v>4.905916451406644</v>
      </c>
      <c r="Q50" s="4">
        <f t="shared" si="7"/>
        <v>4.2969584914176036</v>
      </c>
      <c r="R50" s="4">
        <f t="shared" si="8"/>
        <v>1.4579074448480402</v>
      </c>
      <c r="S50" s="2">
        <f>IF(C50&gt;=Parameters!$B$10,D50-EXP(Parameters!$B$2+Parameters!$B$4*LN($C50)), "")</f>
        <v>-1.3639994710350152</v>
      </c>
    </row>
    <row r="51" spans="1:19" x14ac:dyDescent="0.35">
      <c r="A51" t="s">
        <v>2445</v>
      </c>
      <c r="B51">
        <v>2</v>
      </c>
      <c r="C51" s="62">
        <v>101</v>
      </c>
      <c r="D51" s="62">
        <v>19</v>
      </c>
      <c r="E51" s="62">
        <v>74</v>
      </c>
      <c r="F51" s="2" t="str">
        <f t="shared" si="1"/>
        <v>1</v>
      </c>
      <c r="G51" s="2" t="str">
        <f t="shared" si="2"/>
        <v>9</v>
      </c>
      <c r="H51" s="2" t="str">
        <f t="shared" si="3"/>
        <v>4</v>
      </c>
      <c r="I51" s="2" t="str">
        <f t="shared" si="4"/>
        <v>101 19</v>
      </c>
      <c r="J51" s="4">
        <f>1/(1+EXP(-Parameters!$B$8-Parameters!$B$9*C51))</f>
        <v>0.68512867413061007</v>
      </c>
      <c r="K51" s="18">
        <f>EXP(Parameters!$B$3+Parameters!$B$5*LN($C51))</f>
        <v>19.564095759536546</v>
      </c>
      <c r="L51" s="18">
        <f>EXP(Parameters!$B$2+Parameters!$B$4*LN($C51))</f>
        <v>24.604084103744224</v>
      </c>
      <c r="M51" s="18">
        <f t="shared" si="5"/>
        <v>21.33239933720473</v>
      </c>
      <c r="N51" s="2" t="str">
        <f t="shared" si="6"/>
        <v>immature</v>
      </c>
      <c r="O51" s="19">
        <f>_xlfn.NORM.DIST(LN($D51), LN(K51), EXP(Parameters!$B$6), 0)</f>
        <v>6.752067400642197</v>
      </c>
      <c r="P51" s="19">
        <f>_xlfn.NORM.DIST(LN($D51), LN(L51), EXP(Parameters!$B$7), 0)</f>
        <v>1.7794772064197353E-5</v>
      </c>
      <c r="Q51" s="4">
        <f t="shared" si="7"/>
        <v>2.1260446065082843</v>
      </c>
      <c r="R51" s="4">
        <f t="shared" si="8"/>
        <v>0.75426326112405384</v>
      </c>
      <c r="S51" s="2" t="str">
        <f>IF(C51&gt;=Parameters!$B$10,D51-EXP(Parameters!$B$2+Parameters!$B$4*LN($C51)), "")</f>
        <v/>
      </c>
    </row>
    <row r="52" spans="1:19" x14ac:dyDescent="0.35">
      <c r="A52" t="s">
        <v>2445</v>
      </c>
      <c r="B52">
        <v>2</v>
      </c>
      <c r="C52" s="62">
        <v>106</v>
      </c>
      <c r="D52" s="62">
        <v>26</v>
      </c>
      <c r="E52" s="62">
        <v>92</v>
      </c>
      <c r="F52" s="2" t="str">
        <f t="shared" si="1"/>
        <v>6</v>
      </c>
      <c r="G52" s="2" t="str">
        <f t="shared" si="2"/>
        <v>6</v>
      </c>
      <c r="H52" s="2" t="str">
        <f t="shared" si="3"/>
        <v>2</v>
      </c>
      <c r="I52" s="2" t="str">
        <f t="shared" si="4"/>
        <v>106 26</v>
      </c>
      <c r="J52" s="4">
        <f>1/(1+EXP(-Parameters!$B$8-Parameters!$B$9*C52))</f>
        <v>0.78774935536896651</v>
      </c>
      <c r="K52" s="18">
        <f>EXP(Parameters!$B$3+Parameters!$B$5*LN($C52))</f>
        <v>20.85310935609834</v>
      </c>
      <c r="L52" s="18">
        <f>EXP(Parameters!$B$2+Parameters!$B$4*LN($C52))</f>
        <v>26.295030138779993</v>
      </c>
      <c r="M52" s="18">
        <f t="shared" si="5"/>
        <v>22.697663777490892</v>
      </c>
      <c r="N52" s="2" t="str">
        <f t="shared" si="6"/>
        <v>mature</v>
      </c>
      <c r="O52" s="19">
        <f>_xlfn.NORM.DIST(LN($D52), LN(K52), EXP(Parameters!$B$6), 0)</f>
        <v>4.196599582128969E-4</v>
      </c>
      <c r="P52" s="19">
        <f>_xlfn.NORM.DIST(LN($D52), LN(L52), EXP(Parameters!$B$7), 0)</f>
        <v>7.6774380953660479</v>
      </c>
      <c r="Q52" s="4">
        <f t="shared" si="7"/>
        <v>6.0479859836064067</v>
      </c>
      <c r="R52" s="4">
        <f t="shared" si="8"/>
        <v>1.7997253213491506</v>
      </c>
      <c r="S52" s="2" t="str">
        <f>IF(C52&gt;=Parameters!$B$10,D52-EXP(Parameters!$B$2+Parameters!$B$4*LN($C52)), "")</f>
        <v/>
      </c>
    </row>
    <row r="53" spans="1:19" x14ac:dyDescent="0.35">
      <c r="A53" t="s">
        <v>2445</v>
      </c>
      <c r="B53">
        <v>2</v>
      </c>
      <c r="C53" s="62">
        <v>122</v>
      </c>
      <c r="D53" s="62">
        <v>29</v>
      </c>
      <c r="E53" s="62">
        <v>85</v>
      </c>
      <c r="F53" s="2" t="str">
        <f t="shared" si="1"/>
        <v>2</v>
      </c>
      <c r="G53" s="2" t="str">
        <f t="shared" si="2"/>
        <v>9</v>
      </c>
      <c r="H53" s="2" t="str">
        <f t="shared" si="3"/>
        <v>5</v>
      </c>
      <c r="I53" s="2" t="str">
        <f t="shared" si="4"/>
        <v>122 29</v>
      </c>
      <c r="J53" s="4">
        <f>1/(1+EXP(-Parameters!$B$8-Parameters!$B$9*C53))</f>
        <v>0.9534746050586127</v>
      </c>
      <c r="K53" s="18">
        <f>EXP(Parameters!$B$3+Parameters!$B$5*LN($C53))</f>
        <v>25.107042010930307</v>
      </c>
      <c r="L53" s="18">
        <f>EXP(Parameters!$B$2+Parameters!$B$4*LN($C53))</f>
        <v>31.905099250831121</v>
      </c>
      <c r="M53" s="18">
        <f t="shared" si="5"/>
        <v>27.187344341584438</v>
      </c>
      <c r="N53" s="2" t="str">
        <f t="shared" si="6"/>
        <v>mature</v>
      </c>
      <c r="O53" s="19">
        <f>_xlfn.NORM.DIST(LN($D53), LN(K53), EXP(Parameters!$B$6), 0)</f>
        <v>0.11923374034620318</v>
      </c>
      <c r="P53" s="19">
        <f>_xlfn.NORM.DIST(LN($D53), LN(L53), EXP(Parameters!$B$7), 0)</f>
        <v>1.3358218287273891</v>
      </c>
      <c r="Q53" s="4">
        <f t="shared" si="7"/>
        <v>1.2792195874344672</v>
      </c>
      <c r="R53" s="4">
        <f t="shared" si="8"/>
        <v>0.2462501946737119</v>
      </c>
      <c r="S53" s="2">
        <f>IF(C53&gt;=Parameters!$B$10,D53-EXP(Parameters!$B$2+Parameters!$B$4*LN($C53)), "")</f>
        <v>-2.9050992508311211</v>
      </c>
    </row>
    <row r="54" spans="1:19" x14ac:dyDescent="0.35">
      <c r="A54" t="s">
        <v>2445</v>
      </c>
      <c r="B54">
        <v>2</v>
      </c>
      <c r="C54" s="62">
        <v>114</v>
      </c>
      <c r="D54" s="62">
        <v>27</v>
      </c>
      <c r="E54" s="62">
        <v>90</v>
      </c>
      <c r="F54" s="2" t="str">
        <f t="shared" si="1"/>
        <v>4</v>
      </c>
      <c r="G54" s="2" t="str">
        <f t="shared" si="2"/>
        <v>7</v>
      </c>
      <c r="H54" s="2" t="str">
        <f t="shared" si="3"/>
        <v>0</v>
      </c>
      <c r="I54" s="2" t="str">
        <f t="shared" si="4"/>
        <v>114 27</v>
      </c>
      <c r="J54" s="4">
        <f>1/(1+EXP(-Parameters!$B$8-Parameters!$B$9*C54))</f>
        <v>0.89713263718970226</v>
      </c>
      <c r="K54" s="18">
        <f>EXP(Parameters!$B$3+Parameters!$B$5*LN($C54))</f>
        <v>22.956137509225673</v>
      </c>
      <c r="L54" s="18">
        <f>EXP(Parameters!$B$2+Parameters!$B$4*LN($C54))</f>
        <v>29.063073797902575</v>
      </c>
      <c r="M54" s="18">
        <f t="shared" si="5"/>
        <v>24.9201292748726</v>
      </c>
      <c r="N54" s="2" t="str">
        <f t="shared" si="6"/>
        <v>mature</v>
      </c>
      <c r="O54" s="19">
        <f>_xlfn.NORM.DIST(LN($D54), LN(K54), EXP(Parameters!$B$6), 0)</f>
        <v>3.8752268244068452E-2</v>
      </c>
      <c r="P54" s="19">
        <f>_xlfn.NORM.DIST(LN($D54), LN(L54), EXP(Parameters!$B$7), 0)</f>
        <v>2.7404384994248354</v>
      </c>
      <c r="Q54" s="4">
        <f t="shared" si="7"/>
        <v>2.4625231616823777</v>
      </c>
      <c r="R54" s="4">
        <f t="shared" si="8"/>
        <v>0.90118649977921428</v>
      </c>
      <c r="S54" s="2">
        <f>IF(C54&gt;=Parameters!$B$10,D54-EXP(Parameters!$B$2+Parameters!$B$4*LN($C54)), "")</f>
        <v>-2.0630737979025753</v>
      </c>
    </row>
    <row r="55" spans="1:19" x14ac:dyDescent="0.35">
      <c r="A55" t="s">
        <v>2445</v>
      </c>
      <c r="B55">
        <v>2</v>
      </c>
      <c r="C55" s="62">
        <v>102</v>
      </c>
      <c r="D55" s="62">
        <v>20</v>
      </c>
      <c r="E55" s="62">
        <v>67</v>
      </c>
      <c r="F55" s="2" t="str">
        <f t="shared" si="1"/>
        <v>2</v>
      </c>
      <c r="G55" s="2" t="str">
        <f t="shared" si="2"/>
        <v>0</v>
      </c>
      <c r="H55" s="2" t="str">
        <f t="shared" si="3"/>
        <v>7</v>
      </c>
      <c r="I55" s="2" t="str">
        <f t="shared" si="4"/>
        <v>102 20</v>
      </c>
      <c r="J55" s="4">
        <f>1/(1+EXP(-Parameters!$B$8-Parameters!$B$9*C55))</f>
        <v>0.70769935811813878</v>
      </c>
      <c r="K55" s="18">
        <f>EXP(Parameters!$B$3+Parameters!$B$5*LN($C55))</f>
        <v>19.820296206539236</v>
      </c>
      <c r="L55" s="18">
        <f>EXP(Parameters!$B$2+Parameters!$B$4*LN($C55))</f>
        <v>24.939811053735465</v>
      </c>
      <c r="M55" s="18">
        <f t="shared" si="5"/>
        <v>21.603949060070374</v>
      </c>
      <c r="N55" s="2" t="str">
        <f t="shared" si="6"/>
        <v>immature</v>
      </c>
      <c r="O55" s="19">
        <f>_xlfn.NORM.DIST(LN($D55), LN(K55), EXP(Parameters!$B$6), 0)</f>
        <v>7.8992906128722948</v>
      </c>
      <c r="P55" s="19">
        <f>_xlfn.NORM.DIST(LN($D55), LN(L55), EXP(Parameters!$B$7), 0)</f>
        <v>6.006338160791005E-4</v>
      </c>
      <c r="Q55" s="4">
        <f t="shared" si="7"/>
        <v>2.309392784720036</v>
      </c>
      <c r="R55" s="4">
        <f t="shared" si="8"/>
        <v>0.8369846262214089</v>
      </c>
      <c r="S55" s="2" t="str">
        <f>IF(C55&gt;=Parameters!$B$10,D55-EXP(Parameters!$B$2+Parameters!$B$4*LN($C55)), "")</f>
        <v/>
      </c>
    </row>
    <row r="56" spans="1:19" x14ac:dyDescent="0.35">
      <c r="A56" t="s">
        <v>2445</v>
      </c>
      <c r="B56">
        <v>2</v>
      </c>
      <c r="C56" s="62">
        <v>94</v>
      </c>
      <c r="D56" s="62">
        <v>19</v>
      </c>
      <c r="E56" s="62">
        <v>62</v>
      </c>
      <c r="F56" s="2" t="str">
        <f t="shared" si="1"/>
        <v>4</v>
      </c>
      <c r="G56" s="2" t="str">
        <f t="shared" si="2"/>
        <v>9</v>
      </c>
      <c r="H56" s="2" t="str">
        <f t="shared" si="3"/>
        <v>2</v>
      </c>
      <c r="I56" s="2" t="str">
        <f t="shared" si="4"/>
        <v>94 19</v>
      </c>
      <c r="J56" s="4">
        <f>1/(1+EXP(-Parameters!$B$8-Parameters!$B$9*C56))</f>
        <v>0.50747076897689891</v>
      </c>
      <c r="K56" s="18">
        <f>EXP(Parameters!$B$3+Parameters!$B$5*LN($C56))</f>
        <v>17.793739182644352</v>
      </c>
      <c r="L56" s="18">
        <f>EXP(Parameters!$B$2+Parameters!$B$4*LN($C56))</f>
        <v>22.28933409736111</v>
      </c>
      <c r="M56" s="18">
        <f t="shared" si="5"/>
        <v>19.453203942190783</v>
      </c>
      <c r="N56" s="2" t="str">
        <f t="shared" si="6"/>
        <v>immature</v>
      </c>
      <c r="O56" s="19">
        <f>_xlfn.NORM.DIST(LN($D56), LN(K56), EXP(Parameters!$B$6), 0)</f>
        <v>3.358772054546407</v>
      </c>
      <c r="P56" s="19">
        <f>_xlfn.NORM.DIST(LN($D56), LN(L56), EXP(Parameters!$B$7), 0)</f>
        <v>5.5153143867069092E-2</v>
      </c>
      <c r="Q56" s="4">
        <f t="shared" si="7"/>
        <v>1.6822820255373383</v>
      </c>
      <c r="R56" s="4">
        <f t="shared" si="8"/>
        <v>0.52015122022851168</v>
      </c>
      <c r="S56" s="2" t="str">
        <f>IF(C56&gt;=Parameters!$B$10,D56-EXP(Parameters!$B$2+Parameters!$B$4*LN($C56)), "")</f>
        <v/>
      </c>
    </row>
    <row r="57" spans="1:19" x14ac:dyDescent="0.35">
      <c r="A57" t="s">
        <v>2445</v>
      </c>
      <c r="B57">
        <v>2</v>
      </c>
      <c r="C57" s="62">
        <v>123</v>
      </c>
      <c r="D57" s="62">
        <v>31</v>
      </c>
      <c r="E57" s="62">
        <v>85</v>
      </c>
      <c r="F57" s="2" t="str">
        <f t="shared" si="1"/>
        <v>3</v>
      </c>
      <c r="G57" s="2" t="str">
        <f t="shared" si="2"/>
        <v>1</v>
      </c>
      <c r="H57" s="2" t="str">
        <f t="shared" si="3"/>
        <v>5</v>
      </c>
      <c r="I57" s="2" t="str">
        <f t="shared" si="4"/>
        <v>123 31</v>
      </c>
      <c r="J57" s="4">
        <f>1/(1+EXP(-Parameters!$B$8-Parameters!$B$9*C57))</f>
        <v>0.95798914460809692</v>
      </c>
      <c r="K57" s="18">
        <f>EXP(Parameters!$B$3+Parameters!$B$5*LN($C57))</f>
        <v>25.379161233862089</v>
      </c>
      <c r="L57" s="18">
        <f>EXP(Parameters!$B$2+Parameters!$B$4*LN($C57))</f>
        <v>32.265397702478211</v>
      </c>
      <c r="M57" s="18">
        <f t="shared" si="5"/>
        <v>27.473784245542976</v>
      </c>
      <c r="N57" s="2" t="str">
        <f t="shared" si="6"/>
        <v>mature</v>
      </c>
      <c r="O57" s="19">
        <f>_xlfn.NORM.DIST(LN($D57), LN(K57), EXP(Parameters!$B$6), 0)</f>
        <v>2.4153252396482095E-3</v>
      </c>
      <c r="P57" s="19">
        <f>_xlfn.NORM.DIST(LN($D57), LN(L57), EXP(Parameters!$B$7), 0)</f>
        <v>5.7638311760144783</v>
      </c>
      <c r="Q57" s="4">
        <f t="shared" si="7"/>
        <v>5.5217891678549584</v>
      </c>
      <c r="R57" s="4">
        <f t="shared" si="8"/>
        <v>1.7087019323833754</v>
      </c>
      <c r="S57" s="2">
        <f>IF(C57&gt;=Parameters!$B$10,D57-EXP(Parameters!$B$2+Parameters!$B$4*LN($C57)), "")</f>
        <v>-1.2653977024782108</v>
      </c>
    </row>
    <row r="58" spans="1:19" x14ac:dyDescent="0.35">
      <c r="A58" t="s">
        <v>2445</v>
      </c>
      <c r="B58">
        <v>2</v>
      </c>
      <c r="C58" s="62">
        <v>108</v>
      </c>
      <c r="D58" s="62">
        <v>27</v>
      </c>
      <c r="E58" s="62">
        <v>86</v>
      </c>
      <c r="F58" s="2" t="str">
        <f t="shared" si="1"/>
        <v>8</v>
      </c>
      <c r="G58" s="2" t="str">
        <f t="shared" si="2"/>
        <v>7</v>
      </c>
      <c r="H58" s="2" t="str">
        <f t="shared" si="3"/>
        <v>6</v>
      </c>
      <c r="I58" s="2" t="str">
        <f t="shared" si="4"/>
        <v>108 27</v>
      </c>
      <c r="J58" s="4">
        <f>1/(1+EXP(-Parameters!$B$8-Parameters!$B$9*C58))</f>
        <v>0.82127356166282006</v>
      </c>
      <c r="K58" s="18">
        <f>EXP(Parameters!$B$3+Parameters!$B$5*LN($C58))</f>
        <v>21.374250224584241</v>
      </c>
      <c r="L58" s="18">
        <f>EXP(Parameters!$B$2+Parameters!$B$4*LN($C58))</f>
        <v>26.979923968453623</v>
      </c>
      <c r="M58" s="18">
        <f t="shared" si="5"/>
        <v>23.248958953216722</v>
      </c>
      <c r="N58" s="2" t="str">
        <f t="shared" si="6"/>
        <v>mature</v>
      </c>
      <c r="O58" s="19">
        <f>_xlfn.NORM.DIST(LN($D58), LN(K58), EXP(Parameters!$B$6), 0)</f>
        <v>1.2619120396861505E-4</v>
      </c>
      <c r="P58" s="19">
        <f>_xlfn.NORM.DIST(LN($D58), LN(L58), EXP(Parameters!$B$7), 0)</f>
        <v>7.8691606706416746</v>
      </c>
      <c r="Q58" s="4">
        <f t="shared" si="7"/>
        <v>6.4627561649793082</v>
      </c>
      <c r="R58" s="4">
        <f t="shared" si="8"/>
        <v>1.8660558777304734</v>
      </c>
      <c r="S58" s="2" t="str">
        <f>IF(C58&gt;=Parameters!$B$10,D58-EXP(Parameters!$B$2+Parameters!$B$4*LN($C58)), "")</f>
        <v/>
      </c>
    </row>
    <row r="59" spans="1:19" x14ac:dyDescent="0.35">
      <c r="A59" t="s">
        <v>2445</v>
      </c>
      <c r="B59">
        <v>2</v>
      </c>
      <c r="C59" s="62">
        <v>98</v>
      </c>
      <c r="D59" s="62">
        <v>18</v>
      </c>
      <c r="E59" s="62">
        <v>65</v>
      </c>
      <c r="F59" s="2" t="str">
        <f t="shared" si="1"/>
        <v>8</v>
      </c>
      <c r="G59" s="2" t="str">
        <f t="shared" si="2"/>
        <v>8</v>
      </c>
      <c r="H59" s="2" t="str">
        <f t="shared" si="3"/>
        <v>5</v>
      </c>
      <c r="I59" s="2" t="str">
        <f t="shared" si="4"/>
        <v>98 18</v>
      </c>
      <c r="J59" s="4">
        <f>1/(1+EXP(-Parameters!$B$8-Parameters!$B$9*C59))</f>
        <v>0.61231670875547251</v>
      </c>
      <c r="K59" s="18">
        <f>EXP(Parameters!$B$3+Parameters!$B$5*LN($C59))</f>
        <v>18.800387569154239</v>
      </c>
      <c r="L59" s="18">
        <f>EXP(Parameters!$B$2+Parameters!$B$4*LN($C59))</f>
        <v>23.604411861500896</v>
      </c>
      <c r="M59" s="18">
        <f t="shared" si="5"/>
        <v>20.522345068410143</v>
      </c>
      <c r="N59" s="2" t="str">
        <f t="shared" si="6"/>
        <v>immature</v>
      </c>
      <c r="O59" s="19">
        <f>_xlfn.NORM.DIST(LN($D59), LN(K59), EXP(Parameters!$B$6), 0)</f>
        <v>5.4727831950165413</v>
      </c>
      <c r="P59" s="19">
        <f>_xlfn.NORM.DIST(LN($D59), LN(L59), EXP(Parameters!$B$7), 0)</f>
        <v>4.8638334472293856E-6</v>
      </c>
      <c r="Q59" s="4">
        <f t="shared" si="7"/>
        <v>2.1217095795182419</v>
      </c>
      <c r="R59" s="4">
        <f t="shared" si="8"/>
        <v>0.75222216914688622</v>
      </c>
      <c r="S59" s="2" t="str">
        <f>IF(C59&gt;=Parameters!$B$10,D59-EXP(Parameters!$B$2+Parameters!$B$4*LN($C59)), "")</f>
        <v/>
      </c>
    </row>
    <row r="60" spans="1:19" x14ac:dyDescent="0.35">
      <c r="A60" t="s">
        <v>2445</v>
      </c>
      <c r="B60">
        <v>2</v>
      </c>
      <c r="C60" s="62">
        <v>126</v>
      </c>
      <c r="D60" s="62">
        <v>31</v>
      </c>
      <c r="E60" s="62">
        <v>91</v>
      </c>
      <c r="F60" s="2" t="str">
        <f t="shared" si="1"/>
        <v>6</v>
      </c>
      <c r="G60" s="2" t="str">
        <f t="shared" si="2"/>
        <v>1</v>
      </c>
      <c r="H60" s="2" t="str">
        <f t="shared" si="3"/>
        <v>1</v>
      </c>
      <c r="I60" s="2" t="str">
        <f t="shared" si="4"/>
        <v>126 31</v>
      </c>
      <c r="J60" s="4">
        <f>1/(1+EXP(-Parameters!$B$8-Parameters!$B$9*C60))</f>
        <v>0.96915022279159102</v>
      </c>
      <c r="K60" s="18">
        <f>EXP(Parameters!$B$3+Parameters!$B$5*LN($C60))</f>
        <v>26.199763956435284</v>
      </c>
      <c r="L60" s="18">
        <f>EXP(Parameters!$B$2+Parameters!$B$4*LN($C60))</f>
        <v>33.352882590927344</v>
      </c>
      <c r="M60" s="18">
        <f t="shared" si="5"/>
        <v>28.337059808197953</v>
      </c>
      <c r="N60" s="2" t="str">
        <f t="shared" si="6"/>
        <v>mature</v>
      </c>
      <c r="O60" s="19">
        <f>_xlfn.NORM.DIST(LN($D60), LN(K60), EXP(Parameters!$B$6), 0)</f>
        <v>2.5956255038630822E-2</v>
      </c>
      <c r="P60" s="19">
        <f>_xlfn.NORM.DIST(LN($D60), LN(L60), EXP(Parameters!$B$7), 0)</f>
        <v>2.7778368261464879</v>
      </c>
      <c r="Q60" s="4">
        <f t="shared" si="7"/>
        <v>2.6929419236236614</v>
      </c>
      <c r="R60" s="4">
        <f t="shared" si="8"/>
        <v>0.99063424791688259</v>
      </c>
      <c r="S60" s="2">
        <f>IF(C60&gt;=Parameters!$B$10,D60-EXP(Parameters!$B$2+Parameters!$B$4*LN($C60)), "")</f>
        <v>-2.3528825909273436</v>
      </c>
    </row>
    <row r="61" spans="1:19" x14ac:dyDescent="0.35">
      <c r="A61" t="s">
        <v>2445</v>
      </c>
      <c r="B61">
        <v>2</v>
      </c>
      <c r="C61" s="62">
        <v>106</v>
      </c>
      <c r="D61" s="62">
        <v>27</v>
      </c>
      <c r="E61" s="62">
        <v>94</v>
      </c>
      <c r="F61" s="2" t="str">
        <f t="shared" si="1"/>
        <v>6</v>
      </c>
      <c r="G61" s="2" t="str">
        <f t="shared" si="2"/>
        <v>7</v>
      </c>
      <c r="H61" s="2" t="str">
        <f t="shared" si="3"/>
        <v>4</v>
      </c>
      <c r="I61" s="2" t="str">
        <f t="shared" si="4"/>
        <v>106 27</v>
      </c>
      <c r="J61" s="4">
        <f>1/(1+EXP(-Parameters!$B$8-Parameters!$B$9*C61))</f>
        <v>0.78774935536896651</v>
      </c>
      <c r="K61" s="18">
        <f>EXP(Parameters!$B$3+Parameters!$B$5*LN($C61))</f>
        <v>20.85310935609834</v>
      </c>
      <c r="L61" s="18">
        <f>EXP(Parameters!$B$2+Parameters!$B$4*LN($C61))</f>
        <v>26.295030138779993</v>
      </c>
      <c r="M61" s="18">
        <f t="shared" si="5"/>
        <v>22.697663777490892</v>
      </c>
      <c r="N61" s="2" t="str">
        <f t="shared" si="6"/>
        <v>mature</v>
      </c>
      <c r="O61" s="19">
        <f>_xlfn.NORM.DIST(LN($D61), LN(K61), EXP(Parameters!$B$6), 0)</f>
        <v>1.0775545409776915E-5</v>
      </c>
      <c r="P61" s="19">
        <f>_xlfn.NORM.DIST(LN($D61), LN(L61), EXP(Parameters!$B$7), 0)</f>
        <v>6.8679016109655242</v>
      </c>
      <c r="Q61" s="4">
        <f t="shared" si="7"/>
        <v>5.410187353892038</v>
      </c>
      <c r="R61" s="4">
        <f t="shared" si="8"/>
        <v>1.6882837232923982</v>
      </c>
      <c r="S61" s="2" t="str">
        <f>IF(C61&gt;=Parameters!$B$10,D61-EXP(Parameters!$B$2+Parameters!$B$4*LN($C61)), "")</f>
        <v/>
      </c>
    </row>
    <row r="62" spans="1:19" x14ac:dyDescent="0.35">
      <c r="A62" t="s">
        <v>2445</v>
      </c>
      <c r="B62">
        <v>2</v>
      </c>
      <c r="C62" s="62">
        <v>97</v>
      </c>
      <c r="D62" s="62">
        <v>21</v>
      </c>
      <c r="E62" s="62">
        <v>76</v>
      </c>
      <c r="F62" s="2" t="str">
        <f t="shared" si="1"/>
        <v>7</v>
      </c>
      <c r="G62" s="2" t="str">
        <f t="shared" si="2"/>
        <v>1</v>
      </c>
      <c r="H62" s="2" t="str">
        <f t="shared" si="3"/>
        <v>6</v>
      </c>
      <c r="I62" s="2" t="str">
        <f t="shared" si="4"/>
        <v>97 21</v>
      </c>
      <c r="J62" s="4">
        <f>1/(1+EXP(-Parameters!$B$8-Parameters!$B$9*C62))</f>
        <v>0.5866823242240583</v>
      </c>
      <c r="K62" s="18">
        <f>EXP(Parameters!$B$3+Parameters!$B$5*LN($C62))</f>
        <v>18.54746789404059</v>
      </c>
      <c r="L62" s="18">
        <f>EXP(Parameters!$B$2+Parameters!$B$4*LN($C62))</f>
        <v>23.273716967534682</v>
      </c>
      <c r="M62" s="18">
        <f t="shared" si="5"/>
        <v>20.253877097580474</v>
      </c>
      <c r="N62" s="2" t="str">
        <f t="shared" si="6"/>
        <v>mature</v>
      </c>
      <c r="O62" s="19">
        <f>_xlfn.NORM.DIST(LN($D62), LN(K62), EXP(Parameters!$B$6), 0)</f>
        <v>0.35289735415844548</v>
      </c>
      <c r="P62" s="19">
        <f>_xlfn.NORM.DIST(LN($D62), LN(L62), EXP(Parameters!$B$7), 0)</f>
        <v>1.0066911513002115</v>
      </c>
      <c r="Q62" s="4">
        <f t="shared" si="7"/>
        <v>0.73646661862884921</v>
      </c>
      <c r="R62" s="4">
        <f t="shared" si="8"/>
        <v>-0.30589136843948989</v>
      </c>
      <c r="S62" s="2" t="str">
        <f>IF(C62&gt;=Parameters!$B$10,D62-EXP(Parameters!$B$2+Parameters!$B$4*LN($C62)), "")</f>
        <v/>
      </c>
    </row>
    <row r="63" spans="1:19" x14ac:dyDescent="0.35">
      <c r="A63" t="s">
        <v>2445</v>
      </c>
      <c r="B63">
        <v>2</v>
      </c>
      <c r="C63" s="62">
        <v>108</v>
      </c>
      <c r="D63" s="62">
        <v>27</v>
      </c>
      <c r="E63" s="62">
        <v>91</v>
      </c>
      <c r="F63" s="2" t="str">
        <f t="shared" si="1"/>
        <v>8</v>
      </c>
      <c r="G63" s="2" t="str">
        <f t="shared" si="2"/>
        <v>7</v>
      </c>
      <c r="H63" s="2" t="str">
        <f t="shared" si="3"/>
        <v>1</v>
      </c>
      <c r="I63" s="2" t="str">
        <f t="shared" si="4"/>
        <v>108 27</v>
      </c>
      <c r="J63" s="4">
        <f>1/(1+EXP(-Parameters!$B$8-Parameters!$B$9*C63))</f>
        <v>0.82127356166282006</v>
      </c>
      <c r="K63" s="18">
        <f>EXP(Parameters!$B$3+Parameters!$B$5*LN($C63))</f>
        <v>21.374250224584241</v>
      </c>
      <c r="L63" s="18">
        <f>EXP(Parameters!$B$2+Parameters!$B$4*LN($C63))</f>
        <v>26.979923968453623</v>
      </c>
      <c r="M63" s="18">
        <f t="shared" si="5"/>
        <v>23.248958953216722</v>
      </c>
      <c r="N63" s="2" t="str">
        <f t="shared" si="6"/>
        <v>mature</v>
      </c>
      <c r="O63" s="19">
        <f>_xlfn.NORM.DIST(LN($D63), LN(K63), EXP(Parameters!$B$6), 0)</f>
        <v>1.2619120396861505E-4</v>
      </c>
      <c r="P63" s="19">
        <f>_xlfn.NORM.DIST(LN($D63), LN(L63), EXP(Parameters!$B$7), 0)</f>
        <v>7.8691606706416746</v>
      </c>
      <c r="Q63" s="4">
        <f t="shared" si="7"/>
        <v>6.4627561649793082</v>
      </c>
      <c r="R63" s="4">
        <f t="shared" si="8"/>
        <v>1.8660558777304734</v>
      </c>
      <c r="S63" s="2" t="str">
        <f>IF(C63&gt;=Parameters!$B$10,D63-EXP(Parameters!$B$2+Parameters!$B$4*LN($C63)), "")</f>
        <v/>
      </c>
    </row>
    <row r="64" spans="1:19" x14ac:dyDescent="0.35">
      <c r="A64" t="s">
        <v>2445</v>
      </c>
      <c r="B64">
        <v>2</v>
      </c>
      <c r="C64" s="62">
        <v>109</v>
      </c>
      <c r="D64" s="62">
        <v>28</v>
      </c>
      <c r="E64" s="62">
        <v>85</v>
      </c>
      <c r="F64" s="2" t="str">
        <f t="shared" si="1"/>
        <v>9</v>
      </c>
      <c r="G64" s="2" t="str">
        <f t="shared" si="2"/>
        <v>8</v>
      </c>
      <c r="H64" s="2" t="str">
        <f t="shared" si="3"/>
        <v>5</v>
      </c>
      <c r="I64" s="2" t="str">
        <f t="shared" si="4"/>
        <v>109 28</v>
      </c>
      <c r="J64" s="4">
        <f>1/(1+EXP(-Parameters!$B$8-Parameters!$B$9*C64))</f>
        <v>0.83641522323347828</v>
      </c>
      <c r="K64" s="18">
        <f>EXP(Parameters!$B$3+Parameters!$B$5*LN($C64))</f>
        <v>21.635986671827396</v>
      </c>
      <c r="L64" s="18">
        <f>EXP(Parameters!$B$2+Parameters!$B$4*LN($C64))</f>
        <v>27.324167114074939</v>
      </c>
      <c r="M64" s="18">
        <f t="shared" si="5"/>
        <v>23.525698651551952</v>
      </c>
      <c r="N64" s="2" t="str">
        <f t="shared" si="6"/>
        <v>mature</v>
      </c>
      <c r="O64" s="19">
        <f>_xlfn.NORM.DIST(LN($D64), LN(K64), EXP(Parameters!$B$6), 0)</f>
        <v>1.133890179116365E-5</v>
      </c>
      <c r="P64" s="19">
        <f>_xlfn.NORM.DIST(LN($D64), LN(L64), EXP(Parameters!$B$7), 0)</f>
        <v>7.0069339468732981</v>
      </c>
      <c r="Q64" s="4">
        <f t="shared" si="7"/>
        <v>5.8607080762279855</v>
      </c>
      <c r="R64" s="4">
        <f t="shared" si="8"/>
        <v>1.7682704284101252</v>
      </c>
      <c r="S64" s="2" t="str">
        <f>IF(C64&gt;=Parameters!$B$10,D64-EXP(Parameters!$B$2+Parameters!$B$4*LN($C64)), "")</f>
        <v/>
      </c>
    </row>
    <row r="65" spans="1:19" x14ac:dyDescent="0.35">
      <c r="A65" t="s">
        <v>2445</v>
      </c>
      <c r="B65">
        <v>2</v>
      </c>
      <c r="C65" s="62">
        <v>116</v>
      </c>
      <c r="D65" s="62">
        <v>27</v>
      </c>
      <c r="E65" s="62">
        <v>86</v>
      </c>
      <c r="F65" s="2" t="str">
        <f t="shared" si="1"/>
        <v>6</v>
      </c>
      <c r="G65" s="2" t="str">
        <f t="shared" si="2"/>
        <v>7</v>
      </c>
      <c r="H65" s="2" t="str">
        <f t="shared" si="3"/>
        <v>6</v>
      </c>
      <c r="I65" s="2" t="str">
        <f t="shared" si="4"/>
        <v>116 27</v>
      </c>
      <c r="J65" s="4">
        <f>1/(1+EXP(-Parameters!$B$8-Parameters!$B$9*C65))</f>
        <v>0.91523910845155709</v>
      </c>
      <c r="K65" s="18">
        <f>EXP(Parameters!$B$3+Parameters!$B$5*LN($C65))</f>
        <v>23.489463803846061</v>
      </c>
      <c r="L65" s="18">
        <f>EXP(Parameters!$B$2+Parameters!$B$4*LN($C65))</f>
        <v>29.766770180323583</v>
      </c>
      <c r="M65" s="18">
        <f t="shared" si="5"/>
        <v>25.482825016561367</v>
      </c>
      <c r="N65" s="2" t="str">
        <f t="shared" si="6"/>
        <v>mature</v>
      </c>
      <c r="O65" s="19">
        <f>_xlfn.NORM.DIST(LN($D65), LN(K65), EXP(Parameters!$B$6), 0)</f>
        <v>0.15764191116433154</v>
      </c>
      <c r="P65" s="19">
        <f>_xlfn.NORM.DIST(LN($D65), LN(L65), EXP(Parameters!$B$7), 0)</f>
        <v>1.2351669345661593</v>
      </c>
      <c r="Q65" s="4">
        <f t="shared" si="7"/>
        <v>1.1438349529168637</v>
      </c>
      <c r="R65" s="4">
        <f t="shared" si="8"/>
        <v>0.13438661062359231</v>
      </c>
      <c r="S65" s="2">
        <f>IF(C65&gt;=Parameters!$B$10,D65-EXP(Parameters!$B$2+Parameters!$B$4*LN($C65)), "")</f>
        <v>-2.7667701803235829</v>
      </c>
    </row>
    <row r="66" spans="1:19" x14ac:dyDescent="0.35">
      <c r="A66" t="s">
        <v>2446</v>
      </c>
      <c r="B66">
        <v>1</v>
      </c>
      <c r="C66" s="62">
        <v>125</v>
      </c>
      <c r="D66" s="62">
        <v>32</v>
      </c>
      <c r="E66" s="62">
        <v>86</v>
      </c>
      <c r="F66" s="2" t="str">
        <f t="shared" ref="F66:F129" si="9">RIGHT(C66,1)</f>
        <v>5</v>
      </c>
      <c r="G66" s="2" t="str">
        <f t="shared" ref="G66:G129" si="10">RIGHT(D66,1)</f>
        <v>2</v>
      </c>
      <c r="H66" s="2" t="str">
        <f t="shared" ref="H66:H129" si="11">RIGHT(E66,1)</f>
        <v>6</v>
      </c>
      <c r="I66" s="2" t="str">
        <f t="shared" ref="I66:I129" si="12">C66&amp; " " &amp;D66</f>
        <v>125 32</v>
      </c>
      <c r="J66" s="4">
        <f>1/(1+EXP(-Parameters!$B$8-Parameters!$B$9*C66))</f>
        <v>0.96579223934909197</v>
      </c>
      <c r="K66" s="18">
        <f>EXP(Parameters!$B$3+Parameters!$B$5*LN($C66))</f>
        <v>25.925526076467591</v>
      </c>
      <c r="L66" s="18">
        <f>EXP(Parameters!$B$2+Parameters!$B$4*LN($C66))</f>
        <v>32.989294893652627</v>
      </c>
      <c r="M66" s="18">
        <f t="shared" ref="M66:M115" si="13" xml:space="preserve"> EXP((-1 - (-0.4481224) *LN(C66)) /  0.3490391)</f>
        <v>28.048645779336979</v>
      </c>
      <c r="N66" s="2" t="str">
        <f t="shared" ref="N66:N115" si="14">IF(D66&gt;=M66, "mature", "immature")</f>
        <v>mature</v>
      </c>
      <c r="O66" s="19">
        <f>_xlfn.NORM.DIST(LN($D66), LN(K66), EXP(Parameters!$B$6), 0)</f>
        <v>1.0127057164727158E-3</v>
      </c>
      <c r="P66" s="19">
        <f>_xlfn.NORM.DIST(LN($D66), LN(L66), EXP(Parameters!$B$7), 0)</f>
        <v>6.571067118885737</v>
      </c>
      <c r="Q66" s="4">
        <f t="shared" ref="Q66:Q115" si="15">(1-J66)*O66+J66*P66</f>
        <v>6.3463202700566006</v>
      </c>
      <c r="R66" s="4">
        <f t="shared" ref="R66:R115" si="16">LN(Q66)</f>
        <v>1.8478751599078009</v>
      </c>
      <c r="S66" s="2">
        <f>IF(C66&gt;=Parameters!$B$10,D66-EXP(Parameters!$B$2+Parameters!$B$4*LN($C66)), "")</f>
        <v>-0.98929489365262668</v>
      </c>
    </row>
    <row r="67" spans="1:19" x14ac:dyDescent="0.35">
      <c r="A67" t="s">
        <v>2446</v>
      </c>
      <c r="B67">
        <v>1</v>
      </c>
      <c r="C67" s="62">
        <v>115</v>
      </c>
      <c r="D67" s="62">
        <v>28</v>
      </c>
      <c r="E67" s="62">
        <v>80</v>
      </c>
      <c r="F67" s="2" t="str">
        <f t="shared" si="9"/>
        <v>5</v>
      </c>
      <c r="G67" s="2" t="str">
        <f t="shared" si="10"/>
        <v>8</v>
      </c>
      <c r="H67" s="2" t="str">
        <f t="shared" si="11"/>
        <v>0</v>
      </c>
      <c r="I67" s="2" t="str">
        <f t="shared" si="12"/>
        <v>115 28</v>
      </c>
      <c r="J67" s="4">
        <f>1/(1+EXP(-Parameters!$B$8-Parameters!$B$9*C67))</f>
        <v>0.90657859216536885</v>
      </c>
      <c r="K67" s="18">
        <f>EXP(Parameters!$B$3+Parameters!$B$5*LN($C67))</f>
        <v>23.222429007197608</v>
      </c>
      <c r="L67" s="18">
        <f>EXP(Parameters!$B$2+Parameters!$B$4*LN($C67))</f>
        <v>29.41434738550959</v>
      </c>
      <c r="M67" s="18">
        <f t="shared" si="13"/>
        <v>25.201129892198306</v>
      </c>
      <c r="N67" s="2" t="str">
        <f t="shared" si="14"/>
        <v>mature</v>
      </c>
      <c r="O67" s="19">
        <f>_xlfn.NORM.DIST(LN($D67), LN(K67), EXP(Parameters!$B$6), 0)</f>
        <v>6.6820281569628694E-3</v>
      </c>
      <c r="P67" s="19">
        <f>_xlfn.NORM.DIST(LN($D67), LN(L67), EXP(Parameters!$B$7), 0)</f>
        <v>4.9064621245203108</v>
      </c>
      <c r="Q67" s="4">
        <f t="shared" si="15"/>
        <v>4.4487177698379421</v>
      </c>
      <c r="R67" s="4">
        <f t="shared" si="16"/>
        <v>1.492615913047928</v>
      </c>
      <c r="S67" s="2">
        <f>IF(C67&gt;=Parameters!$B$10,D67-EXP(Parameters!$B$2+Parameters!$B$4*LN($C67)), "")</f>
        <v>-1.4143473855095898</v>
      </c>
    </row>
    <row r="68" spans="1:19" x14ac:dyDescent="0.35">
      <c r="A68" t="s">
        <v>2446</v>
      </c>
      <c r="B68">
        <v>1</v>
      </c>
      <c r="C68" s="62">
        <v>110</v>
      </c>
      <c r="D68" s="62">
        <v>26</v>
      </c>
      <c r="E68" s="62">
        <v>85</v>
      </c>
      <c r="F68" s="2" t="str">
        <f t="shared" si="9"/>
        <v>0</v>
      </c>
      <c r="G68" s="2" t="str">
        <f t="shared" si="10"/>
        <v>6</v>
      </c>
      <c r="H68" s="2" t="str">
        <f t="shared" si="11"/>
        <v>5</v>
      </c>
      <c r="I68" s="2" t="str">
        <f t="shared" si="12"/>
        <v>110 26</v>
      </c>
      <c r="J68" s="4">
        <f>1/(1+EXP(-Parameters!$B$8-Parameters!$B$9*C68))</f>
        <v>0.85050758826483663</v>
      </c>
      <c r="K68" s="18">
        <f>EXP(Parameters!$B$3+Parameters!$B$5*LN($C68))</f>
        <v>21.898493978978827</v>
      </c>
      <c r="L68" s="18">
        <f>EXP(Parameters!$B$2+Parameters!$B$4*LN($C68))</f>
        <v>27.669598567790544</v>
      </c>
      <c r="M68" s="18">
        <f t="shared" si="13"/>
        <v>23.803160025837798</v>
      </c>
      <c r="N68" s="2" t="str">
        <f t="shared" si="14"/>
        <v>mature</v>
      </c>
      <c r="O68" s="19">
        <f>_xlfn.NORM.DIST(LN($D68), LN(K68), EXP(Parameters!$B$6), 0)</f>
        <v>2.0478369364011276E-2</v>
      </c>
      <c r="P68" s="19">
        <f>_xlfn.NORM.DIST(LN($D68), LN(L68), EXP(Parameters!$B$7), 0)</f>
        <v>3.7037384383716696</v>
      </c>
      <c r="Q68" s="4">
        <f t="shared" si="15"/>
        <v>3.1531190076078905</v>
      </c>
      <c r="R68" s="4">
        <f t="shared" si="16"/>
        <v>1.1483921240967077</v>
      </c>
      <c r="S68" s="2">
        <f>IF(C68&gt;=Parameters!$B$10,D68-EXP(Parameters!$B$2+Parameters!$B$4*LN($C68)), "")</f>
        <v>-1.6695985677905441</v>
      </c>
    </row>
    <row r="69" spans="1:19" x14ac:dyDescent="0.35">
      <c r="A69" t="s">
        <v>2446</v>
      </c>
      <c r="B69">
        <v>1</v>
      </c>
      <c r="C69" s="62">
        <v>105</v>
      </c>
      <c r="D69" s="62">
        <v>24</v>
      </c>
      <c r="E69" s="62">
        <v>79</v>
      </c>
      <c r="F69" s="2" t="str">
        <f t="shared" si="9"/>
        <v>5</v>
      </c>
      <c r="G69" s="2" t="str">
        <f t="shared" si="10"/>
        <v>4</v>
      </c>
      <c r="H69" s="2" t="str">
        <f t="shared" si="11"/>
        <v>9</v>
      </c>
      <c r="I69" s="2" t="str">
        <f t="shared" si="12"/>
        <v>105 24</v>
      </c>
      <c r="J69" s="4">
        <f>1/(1+EXP(-Parameters!$B$8-Parameters!$B$9*C69))</f>
        <v>0.76934531660241856</v>
      </c>
      <c r="K69" s="18">
        <f>EXP(Parameters!$B$3+Parameters!$B$5*LN($C69))</f>
        <v>20.593714849654653</v>
      </c>
      <c r="L69" s="18">
        <f>EXP(Parameters!$B$2+Parameters!$B$4*LN($C69))</f>
        <v>25.954393485790241</v>
      </c>
      <c r="M69" s="18">
        <f t="shared" si="13"/>
        <v>22.42311808998673</v>
      </c>
      <c r="N69" s="2" t="str">
        <f t="shared" si="14"/>
        <v>mature</v>
      </c>
      <c r="O69" s="19">
        <f>_xlfn.NORM.DIST(LN($D69), LN(K69), EXP(Parameters!$B$6), 0)</f>
        <v>6.967943328662865E-2</v>
      </c>
      <c r="P69" s="19">
        <f>_xlfn.NORM.DIST(LN($D69), LN(L69), EXP(Parameters!$B$7), 0)</f>
        <v>2.3881019970686941</v>
      </c>
      <c r="Q69" s="4">
        <f t="shared" si="15"/>
        <v>1.8533469746377327</v>
      </c>
      <c r="R69" s="4">
        <f t="shared" si="16"/>
        <v>0.61699317998333636</v>
      </c>
      <c r="S69" s="2" t="str">
        <f>IF(C69&gt;=Parameters!$B$10,D69-EXP(Parameters!$B$2+Parameters!$B$4*LN($C69)), "")</f>
        <v/>
      </c>
    </row>
    <row r="70" spans="1:19" x14ac:dyDescent="0.35">
      <c r="A70" t="s">
        <v>2446</v>
      </c>
      <c r="B70">
        <v>1</v>
      </c>
      <c r="C70" s="62">
        <v>114</v>
      </c>
      <c r="D70" s="62">
        <v>29</v>
      </c>
      <c r="E70" s="62">
        <v>87</v>
      </c>
      <c r="F70" s="2" t="str">
        <f t="shared" si="9"/>
        <v>4</v>
      </c>
      <c r="G70" s="2" t="str">
        <f t="shared" si="10"/>
        <v>9</v>
      </c>
      <c r="H70" s="2" t="str">
        <f t="shared" si="11"/>
        <v>7</v>
      </c>
      <c r="I70" s="2" t="str">
        <f t="shared" si="12"/>
        <v>114 29</v>
      </c>
      <c r="J70" s="4">
        <f>1/(1+EXP(-Parameters!$B$8-Parameters!$B$9*C70))</f>
        <v>0.89713263718970226</v>
      </c>
      <c r="K70" s="18">
        <f>EXP(Parameters!$B$3+Parameters!$B$5*LN($C70))</f>
        <v>22.956137509225673</v>
      </c>
      <c r="L70" s="18">
        <f>EXP(Parameters!$B$2+Parameters!$B$4*LN($C70))</f>
        <v>29.063073797902575</v>
      </c>
      <c r="M70" s="18">
        <f t="shared" si="13"/>
        <v>24.9201292748726</v>
      </c>
      <c r="N70" s="2" t="str">
        <f t="shared" si="14"/>
        <v>mature</v>
      </c>
      <c r="O70" s="19">
        <f>_xlfn.NORM.DIST(LN($D70), LN(K70), EXP(Parameters!$B$6), 0)</f>
        <v>1.2546949689876382E-4</v>
      </c>
      <c r="P70" s="19">
        <f>_xlfn.NORM.DIST(LN($D70), LN(L70), EXP(Parameters!$B$7), 0)</f>
        <v>7.8627829650364429</v>
      </c>
      <c r="Q70" s="4">
        <f t="shared" si="15"/>
        <v>7.05397212378967</v>
      </c>
      <c r="R70" s="4">
        <f t="shared" si="16"/>
        <v>1.9535908799758377</v>
      </c>
      <c r="S70" s="2">
        <f>IF(C70&gt;=Parameters!$B$10,D70-EXP(Parameters!$B$2+Parameters!$B$4*LN($C70)), "")</f>
        <v>-6.3073797902575279E-2</v>
      </c>
    </row>
    <row r="71" spans="1:19" x14ac:dyDescent="0.35">
      <c r="A71" t="s">
        <v>2446</v>
      </c>
      <c r="B71">
        <v>1</v>
      </c>
      <c r="C71" s="62">
        <v>115</v>
      </c>
      <c r="D71" s="62">
        <v>29</v>
      </c>
      <c r="E71" s="62">
        <v>76</v>
      </c>
      <c r="F71" s="2" t="str">
        <f t="shared" si="9"/>
        <v>5</v>
      </c>
      <c r="G71" s="2" t="str">
        <f t="shared" si="10"/>
        <v>9</v>
      </c>
      <c r="H71" s="2" t="str">
        <f t="shared" si="11"/>
        <v>6</v>
      </c>
      <c r="I71" s="2" t="str">
        <f t="shared" si="12"/>
        <v>115 29</v>
      </c>
      <c r="J71" s="4">
        <f>1/(1+EXP(-Parameters!$B$8-Parameters!$B$9*C71))</f>
        <v>0.90657859216536885</v>
      </c>
      <c r="K71" s="18">
        <f>EXP(Parameters!$B$3+Parameters!$B$5*LN($C71))</f>
        <v>23.222429007197608</v>
      </c>
      <c r="L71" s="18">
        <f>EXP(Parameters!$B$2+Parameters!$B$4*LN($C71))</f>
        <v>29.41434738550959</v>
      </c>
      <c r="M71" s="18">
        <f t="shared" si="13"/>
        <v>25.201129892198306</v>
      </c>
      <c r="N71" s="2" t="str">
        <f t="shared" si="14"/>
        <v>mature</v>
      </c>
      <c r="O71" s="19">
        <f>_xlfn.NORM.DIST(LN($D71), LN(K71), EXP(Parameters!$B$6), 0)</f>
        <v>3.6407636278085897E-4</v>
      </c>
      <c r="P71" s="19">
        <f>_xlfn.NORM.DIST(LN($D71), LN(L71), EXP(Parameters!$B$7), 0)</f>
        <v>7.5677595702251121</v>
      </c>
      <c r="Q71" s="4">
        <f t="shared" si="15"/>
        <v>6.8608028295470493</v>
      </c>
      <c r="R71" s="4">
        <f t="shared" si="16"/>
        <v>1.9258244654364709</v>
      </c>
      <c r="S71" s="2">
        <f>IF(C71&gt;=Parameters!$B$10,D71-EXP(Parameters!$B$2+Parameters!$B$4*LN($C71)), "")</f>
        <v>-0.41434738550958983</v>
      </c>
    </row>
    <row r="72" spans="1:19" x14ac:dyDescent="0.35">
      <c r="A72" t="s">
        <v>2446</v>
      </c>
      <c r="B72">
        <v>1</v>
      </c>
      <c r="C72" s="62">
        <v>99</v>
      </c>
      <c r="D72" s="62">
        <v>24</v>
      </c>
      <c r="E72" s="62">
        <v>84</v>
      </c>
      <c r="F72" s="2" t="str">
        <f t="shared" si="9"/>
        <v>9</v>
      </c>
      <c r="G72" s="2" t="str">
        <f t="shared" si="10"/>
        <v>4</v>
      </c>
      <c r="H72" s="2" t="str">
        <f t="shared" si="11"/>
        <v>4</v>
      </c>
      <c r="I72" s="2" t="str">
        <f t="shared" si="12"/>
        <v>99 24</v>
      </c>
      <c r="J72" s="4">
        <f>1/(1+EXP(-Parameters!$B$8-Parameters!$B$9*C72))</f>
        <v>0.63734399661284968</v>
      </c>
      <c r="K72" s="18">
        <f>EXP(Parameters!$B$3+Parameters!$B$5*LN($C72))</f>
        <v>19.054135886807494</v>
      </c>
      <c r="L72" s="18">
        <f>EXP(Parameters!$B$2+Parameters!$B$4*LN($C72))</f>
        <v>23.936376676988925</v>
      </c>
      <c r="M72" s="18">
        <f t="shared" si="13"/>
        <v>20.791591843683772</v>
      </c>
      <c r="N72" s="2" t="str">
        <f t="shared" si="14"/>
        <v>mature</v>
      </c>
      <c r="O72" s="19">
        <f>_xlfn.NORM.DIST(LN($D72), LN(K72), EXP(Parameters!$B$6), 0)</f>
        <v>1.6547542832307807E-4</v>
      </c>
      <c r="P72" s="19">
        <f>_xlfn.NORM.DIST(LN($D72), LN(L72), EXP(Parameters!$B$7), 0)</f>
        <v>7.8592248827599143</v>
      </c>
      <c r="Q72" s="4">
        <f t="shared" si="15"/>
        <v>5.0090898077148536</v>
      </c>
      <c r="R72" s="4">
        <f t="shared" si="16"/>
        <v>1.6112542234850364</v>
      </c>
      <c r="S72" s="2" t="str">
        <f>IF(C72&gt;=Parameters!$B$10,D72-EXP(Parameters!$B$2+Parameters!$B$4*LN($C72)), "")</f>
        <v/>
      </c>
    </row>
    <row r="73" spans="1:19" x14ac:dyDescent="0.35">
      <c r="A73" t="s">
        <v>2446</v>
      </c>
      <c r="B73">
        <v>1</v>
      </c>
      <c r="C73" s="62">
        <v>113</v>
      </c>
      <c r="D73" s="62">
        <v>29</v>
      </c>
      <c r="E73" s="62">
        <v>78</v>
      </c>
      <c r="F73" s="2" t="str">
        <f t="shared" si="9"/>
        <v>3</v>
      </c>
      <c r="G73" s="2" t="str">
        <f t="shared" si="10"/>
        <v>9</v>
      </c>
      <c r="H73" s="2" t="str">
        <f t="shared" si="11"/>
        <v>8</v>
      </c>
      <c r="I73" s="2" t="str">
        <f t="shared" si="12"/>
        <v>113 29</v>
      </c>
      <c r="J73" s="4">
        <f>1/(1+EXP(-Parameters!$B$8-Parameters!$B$9*C73))</f>
        <v>0.88685079408693668</v>
      </c>
      <c r="K73" s="18">
        <f>EXP(Parameters!$B$3+Parameters!$B$5*LN($C73))</f>
        <v>22.690593733954969</v>
      </c>
      <c r="L73" s="18">
        <f>EXP(Parameters!$B$2+Parameters!$B$4*LN($C73))</f>
        <v>28.712955701636687</v>
      </c>
      <c r="M73" s="18">
        <f t="shared" si="13"/>
        <v>24.639827522024078</v>
      </c>
      <c r="N73" s="2" t="str">
        <f t="shared" si="14"/>
        <v>mature</v>
      </c>
      <c r="O73" s="19">
        <f>_xlfn.NORM.DIST(LN($D73), LN(K73), EXP(Parameters!$B$6), 0)</f>
        <v>4.0559106681522519E-5</v>
      </c>
      <c r="P73" s="19">
        <f>_xlfn.NORM.DIST(LN($D73), LN(L73), EXP(Parameters!$B$7), 0)</f>
        <v>7.7199290429593752</v>
      </c>
      <c r="Q73" s="4">
        <f t="shared" si="15"/>
        <v>6.8464297912740406</v>
      </c>
      <c r="R73" s="4">
        <f t="shared" si="16"/>
        <v>1.9237273180489045</v>
      </c>
      <c r="S73" s="2">
        <f>IF(C73&gt;=Parameters!$B$10,D73-EXP(Parameters!$B$2+Parameters!$B$4*LN($C73)), "")</f>
        <v>0.28704429836331258</v>
      </c>
    </row>
    <row r="74" spans="1:19" x14ac:dyDescent="0.35">
      <c r="A74" t="s">
        <v>2446</v>
      </c>
      <c r="B74">
        <v>1</v>
      </c>
      <c r="C74" s="62">
        <v>120</v>
      </c>
      <c r="D74" s="62">
        <v>30</v>
      </c>
      <c r="E74" s="62">
        <v>84</v>
      </c>
      <c r="F74" s="2" t="str">
        <f t="shared" si="9"/>
        <v>0</v>
      </c>
      <c r="G74" s="2" t="str">
        <f t="shared" si="10"/>
        <v>0</v>
      </c>
      <c r="H74" s="2" t="str">
        <f t="shared" si="11"/>
        <v>4</v>
      </c>
      <c r="I74" s="2" t="str">
        <f t="shared" si="12"/>
        <v>120 30</v>
      </c>
      <c r="J74" s="4">
        <f>1/(1+EXP(-Parameters!$B$8-Parameters!$B$9*C74))</f>
        <v>0.94302749735763791</v>
      </c>
      <c r="K74" s="18">
        <f>EXP(Parameters!$B$3+Parameters!$B$5*LN($C74))</f>
        <v>24.564949711118476</v>
      </c>
      <c r="L74" s="18">
        <f>EXP(Parameters!$B$2+Parameters!$B$4*LN($C74))</f>
        <v>31.187830792882128</v>
      </c>
      <c r="M74" s="18">
        <f t="shared" si="13"/>
        <v>26.616465663530541</v>
      </c>
      <c r="N74" s="2" t="str">
        <f t="shared" si="14"/>
        <v>mature</v>
      </c>
      <c r="O74" s="19">
        <f>_xlfn.NORM.DIST(LN($D74), LN(K74), EXP(Parameters!$B$6), 0)</f>
        <v>2.4512152034675788E-3</v>
      </c>
      <c r="P74" s="19">
        <f>_xlfn.NORM.DIST(LN($D74), LN(L74), EXP(Parameters!$B$7), 0)</f>
        <v>5.8688986553715905</v>
      </c>
      <c r="Q74" s="4">
        <f t="shared" si="15"/>
        <v>5.5346724630853332</v>
      </c>
      <c r="R74" s="4">
        <f t="shared" si="16"/>
        <v>1.7110323888153165</v>
      </c>
      <c r="S74" s="2">
        <f>IF(C74&gt;=Parameters!$B$10,D74-EXP(Parameters!$B$2+Parameters!$B$4*LN($C74)), "")</f>
        <v>-1.1878307928821279</v>
      </c>
    </row>
    <row r="75" spans="1:19" x14ac:dyDescent="0.35">
      <c r="A75" t="s">
        <v>2446</v>
      </c>
      <c r="B75">
        <v>1</v>
      </c>
      <c r="C75" s="62">
        <v>119</v>
      </c>
      <c r="D75" s="62">
        <v>28</v>
      </c>
      <c r="E75" s="62">
        <v>81</v>
      </c>
      <c r="F75" s="2" t="str">
        <f t="shared" si="9"/>
        <v>9</v>
      </c>
      <c r="G75" s="2" t="str">
        <f t="shared" si="10"/>
        <v>8</v>
      </c>
      <c r="H75" s="2" t="str">
        <f t="shared" si="11"/>
        <v>1</v>
      </c>
      <c r="I75" s="2" t="str">
        <f t="shared" si="12"/>
        <v>119 28</v>
      </c>
      <c r="J75" s="4">
        <f>1/(1+EXP(-Parameters!$B$8-Parameters!$B$9*C75))</f>
        <v>0.93701087524095472</v>
      </c>
      <c r="K75" s="18">
        <f>EXP(Parameters!$B$3+Parameters!$B$5*LN($C75))</f>
        <v>24.294984698957293</v>
      </c>
      <c r="L75" s="18">
        <f>EXP(Parameters!$B$2+Parameters!$B$4*LN($C75))</f>
        <v>30.830872277021783</v>
      </c>
      <c r="M75" s="18">
        <f t="shared" si="13"/>
        <v>26.332034816714831</v>
      </c>
      <c r="N75" s="2" t="str">
        <f t="shared" si="14"/>
        <v>mature</v>
      </c>
      <c r="O75" s="19">
        <f>_xlfn.NORM.DIST(LN($D75), LN(K75), EXP(Parameters!$B$6), 0)</f>
        <v>0.13555160398233879</v>
      </c>
      <c r="P75" s="19">
        <f>_xlfn.NORM.DIST(LN($D75), LN(L75), EXP(Parameters!$B$7), 0)</f>
        <v>1.2945012066708876</v>
      </c>
      <c r="Q75" s="4">
        <f t="shared" si="15"/>
        <v>1.2214999855576925</v>
      </c>
      <c r="R75" s="4">
        <f t="shared" si="16"/>
        <v>0.20007959989223803</v>
      </c>
      <c r="S75" s="2">
        <f>IF(C75&gt;=Parameters!$B$10,D75-EXP(Parameters!$B$2+Parameters!$B$4*LN($C75)), "")</f>
        <v>-2.8308722770217827</v>
      </c>
    </row>
    <row r="76" spans="1:19" x14ac:dyDescent="0.35">
      <c r="A76" t="s">
        <v>2446</v>
      </c>
      <c r="B76">
        <v>1</v>
      </c>
      <c r="C76" s="62">
        <v>129</v>
      </c>
      <c r="D76" s="62">
        <v>34</v>
      </c>
      <c r="E76" s="62">
        <v>95</v>
      </c>
      <c r="F76" s="2" t="str">
        <f t="shared" si="9"/>
        <v>9</v>
      </c>
      <c r="G76" s="2" t="str">
        <f t="shared" si="10"/>
        <v>4</v>
      </c>
      <c r="H76" s="2" t="str">
        <f t="shared" si="11"/>
        <v>5</v>
      </c>
      <c r="I76" s="2" t="str">
        <f t="shared" si="12"/>
        <v>129 34</v>
      </c>
      <c r="J76" s="4">
        <f>1/(1+EXP(-Parameters!$B$8-Parameters!$B$9*C76))</f>
        <v>0.97741602508236547</v>
      </c>
      <c r="K76" s="18">
        <f>EXP(Parameters!$B$3+Parameters!$B$5*LN($C76))</f>
        <v>27.026654070263231</v>
      </c>
      <c r="L76" s="18">
        <f>EXP(Parameters!$B$2+Parameters!$B$4*LN($C76))</f>
        <v>34.450137323505359</v>
      </c>
      <c r="M76" s="18">
        <f t="shared" si="13"/>
        <v>29.206190417771108</v>
      </c>
      <c r="N76" s="2" t="str">
        <f t="shared" si="14"/>
        <v>mature</v>
      </c>
      <c r="O76" s="19">
        <f>_xlfn.NORM.DIST(LN($D76), LN(K76), EXP(Parameters!$B$6), 0)</f>
        <v>1.8563585933750238E-4</v>
      </c>
      <c r="P76" s="19">
        <f>_xlfn.NORM.DIST(LN($D76), LN(L76), EXP(Parameters!$B$7), 0)</f>
        <v>7.6095121690761696</v>
      </c>
      <c r="Q76" s="4">
        <f t="shared" si="15"/>
        <v>7.4376633295099097</v>
      </c>
      <c r="R76" s="4">
        <f t="shared" si="16"/>
        <v>2.0065567309008649</v>
      </c>
      <c r="S76" s="2">
        <f>IF(C76&gt;=Parameters!$B$10,D76-EXP(Parameters!$B$2+Parameters!$B$4*LN($C76)), "")</f>
        <v>-0.45013732350535918</v>
      </c>
    </row>
    <row r="77" spans="1:19" x14ac:dyDescent="0.35">
      <c r="A77" t="s">
        <v>2446</v>
      </c>
      <c r="B77">
        <v>1</v>
      </c>
      <c r="C77" s="62">
        <v>108</v>
      </c>
      <c r="D77" s="62">
        <v>26</v>
      </c>
      <c r="E77" s="62">
        <v>89</v>
      </c>
      <c r="F77" s="2" t="str">
        <f t="shared" si="9"/>
        <v>8</v>
      </c>
      <c r="G77" s="2" t="str">
        <f t="shared" si="10"/>
        <v>6</v>
      </c>
      <c r="H77" s="2" t="str">
        <f t="shared" si="11"/>
        <v>9</v>
      </c>
      <c r="I77" s="2" t="str">
        <f t="shared" si="12"/>
        <v>108 26</v>
      </c>
      <c r="J77" s="4">
        <f>1/(1+EXP(-Parameters!$B$8-Parameters!$B$9*C77))</f>
        <v>0.82127356166282006</v>
      </c>
      <c r="K77" s="18">
        <f>EXP(Parameters!$B$3+Parameters!$B$5*LN($C77))</f>
        <v>21.374250224584241</v>
      </c>
      <c r="L77" s="18">
        <f>EXP(Parameters!$B$2+Parameters!$B$4*LN($C77))</f>
        <v>26.979923968453623</v>
      </c>
      <c r="M77" s="18">
        <f t="shared" si="13"/>
        <v>23.248958953216722</v>
      </c>
      <c r="N77" s="2" t="str">
        <f t="shared" si="14"/>
        <v>mature</v>
      </c>
      <c r="O77" s="19">
        <f>_xlfn.NORM.DIST(LN($D77), LN(K77), EXP(Parameters!$B$6), 0)</f>
        <v>3.3693272315038977E-3</v>
      </c>
      <c r="P77" s="19">
        <f>_xlfn.NORM.DIST(LN($D77), LN(L77), EXP(Parameters!$B$7), 0)</f>
        <v>6.0298870794009733</v>
      </c>
      <c r="Q77" s="4">
        <f t="shared" si="15"/>
        <v>4.9527890259799365</v>
      </c>
      <c r="R77" s="4">
        <f t="shared" si="16"/>
        <v>1.5999508575000172</v>
      </c>
      <c r="S77" s="2" t="str">
        <f>IF(C77&gt;=Parameters!$B$10,D77-EXP(Parameters!$B$2+Parameters!$B$4*LN($C77)), "")</f>
        <v/>
      </c>
    </row>
    <row r="78" spans="1:19" x14ac:dyDescent="0.35">
      <c r="A78" t="s">
        <v>2446</v>
      </c>
      <c r="B78">
        <v>1</v>
      </c>
      <c r="C78" s="62">
        <v>113</v>
      </c>
      <c r="D78" s="62">
        <v>27</v>
      </c>
      <c r="E78" s="62">
        <v>81</v>
      </c>
      <c r="F78" s="2" t="str">
        <f t="shared" si="9"/>
        <v>3</v>
      </c>
      <c r="G78" s="2" t="str">
        <f t="shared" si="10"/>
        <v>7</v>
      </c>
      <c r="H78" s="2" t="str">
        <f t="shared" si="11"/>
        <v>1</v>
      </c>
      <c r="I78" s="2" t="str">
        <f t="shared" si="12"/>
        <v>113 27</v>
      </c>
      <c r="J78" s="4">
        <f>1/(1+EXP(-Parameters!$B$8-Parameters!$B$9*C78))</f>
        <v>0.88685079408693668</v>
      </c>
      <c r="K78" s="18">
        <f>EXP(Parameters!$B$3+Parameters!$B$5*LN($C78))</f>
        <v>22.690593733954969</v>
      </c>
      <c r="L78" s="18">
        <f>EXP(Parameters!$B$2+Parameters!$B$4*LN($C78))</f>
        <v>28.712955701636687</v>
      </c>
      <c r="M78" s="18">
        <f t="shared" si="13"/>
        <v>24.639827522024078</v>
      </c>
      <c r="N78" s="2" t="str">
        <f t="shared" si="14"/>
        <v>mature</v>
      </c>
      <c r="O78" s="19">
        <f>_xlfn.NORM.DIST(LN($D78), LN(K78), EXP(Parameters!$B$6), 0)</f>
        <v>1.7545447687189686E-2</v>
      </c>
      <c r="P78" s="19">
        <f>_xlfn.NORM.DIST(LN($D78), LN(L78), EXP(Parameters!$B$7), 0)</f>
        <v>3.7690705954349855</v>
      </c>
      <c r="Q78" s="4">
        <f t="shared" si="15"/>
        <v>3.344588504004435</v>
      </c>
      <c r="R78" s="4">
        <f t="shared" si="16"/>
        <v>1.2073436677779805</v>
      </c>
      <c r="S78" s="2">
        <f>IF(C78&gt;=Parameters!$B$10,D78-EXP(Parameters!$B$2+Parameters!$B$4*LN($C78)), "")</f>
        <v>-1.7129557016366874</v>
      </c>
    </row>
    <row r="79" spans="1:19" x14ac:dyDescent="0.35">
      <c r="A79" t="s">
        <v>2446</v>
      </c>
      <c r="B79">
        <v>1</v>
      </c>
      <c r="C79" s="62">
        <v>108</v>
      </c>
      <c r="D79" s="62">
        <v>27</v>
      </c>
      <c r="E79" s="62">
        <v>75</v>
      </c>
      <c r="F79" s="2" t="str">
        <f t="shared" si="9"/>
        <v>8</v>
      </c>
      <c r="G79" s="2" t="str">
        <f t="shared" si="10"/>
        <v>7</v>
      </c>
      <c r="H79" s="2" t="str">
        <f t="shared" si="11"/>
        <v>5</v>
      </c>
      <c r="I79" s="2" t="str">
        <f t="shared" si="12"/>
        <v>108 27</v>
      </c>
      <c r="J79" s="4">
        <f>1/(1+EXP(-Parameters!$B$8-Parameters!$B$9*C79))</f>
        <v>0.82127356166282006</v>
      </c>
      <c r="K79" s="18">
        <f>EXP(Parameters!$B$3+Parameters!$B$5*LN($C79))</f>
        <v>21.374250224584241</v>
      </c>
      <c r="L79" s="18">
        <f>EXP(Parameters!$B$2+Parameters!$B$4*LN($C79))</f>
        <v>26.979923968453623</v>
      </c>
      <c r="M79" s="18">
        <f t="shared" si="13"/>
        <v>23.248958953216722</v>
      </c>
      <c r="N79" s="2" t="str">
        <f t="shared" si="14"/>
        <v>mature</v>
      </c>
      <c r="O79" s="19">
        <f>_xlfn.NORM.DIST(LN($D79), LN(K79), EXP(Parameters!$B$6), 0)</f>
        <v>1.2619120396861505E-4</v>
      </c>
      <c r="P79" s="19">
        <f>_xlfn.NORM.DIST(LN($D79), LN(L79), EXP(Parameters!$B$7), 0)</f>
        <v>7.8691606706416746</v>
      </c>
      <c r="Q79" s="4">
        <f t="shared" si="15"/>
        <v>6.4627561649793082</v>
      </c>
      <c r="R79" s="4">
        <f t="shared" si="16"/>
        <v>1.8660558777304734</v>
      </c>
      <c r="S79" s="2" t="str">
        <f>IF(C79&gt;=Parameters!$B$10,D79-EXP(Parameters!$B$2+Parameters!$B$4*LN($C79)), "")</f>
        <v/>
      </c>
    </row>
    <row r="80" spans="1:19" x14ac:dyDescent="0.35">
      <c r="A80" t="s">
        <v>2446</v>
      </c>
      <c r="B80">
        <v>1</v>
      </c>
      <c r="C80" s="62">
        <v>120</v>
      </c>
      <c r="D80" s="62">
        <v>30</v>
      </c>
      <c r="E80" s="62">
        <v>91</v>
      </c>
      <c r="F80" s="2" t="str">
        <f t="shared" si="9"/>
        <v>0</v>
      </c>
      <c r="G80" s="2" t="str">
        <f t="shared" si="10"/>
        <v>0</v>
      </c>
      <c r="H80" s="2" t="str">
        <f t="shared" si="11"/>
        <v>1</v>
      </c>
      <c r="I80" s="2" t="str">
        <f t="shared" si="12"/>
        <v>120 30</v>
      </c>
      <c r="J80" s="4">
        <f>1/(1+EXP(-Parameters!$B$8-Parameters!$B$9*C80))</f>
        <v>0.94302749735763791</v>
      </c>
      <c r="K80" s="18">
        <f>EXP(Parameters!$B$3+Parameters!$B$5*LN($C80))</f>
        <v>24.564949711118476</v>
      </c>
      <c r="L80" s="18">
        <f>EXP(Parameters!$B$2+Parameters!$B$4*LN($C80))</f>
        <v>31.187830792882128</v>
      </c>
      <c r="M80" s="18">
        <f t="shared" si="13"/>
        <v>26.616465663530541</v>
      </c>
      <c r="N80" s="2" t="str">
        <f t="shared" si="14"/>
        <v>mature</v>
      </c>
      <c r="O80" s="19">
        <f>_xlfn.NORM.DIST(LN($D80), LN(K80), EXP(Parameters!$B$6), 0)</f>
        <v>2.4512152034675788E-3</v>
      </c>
      <c r="P80" s="19">
        <f>_xlfn.NORM.DIST(LN($D80), LN(L80), EXP(Parameters!$B$7), 0)</f>
        <v>5.8688986553715905</v>
      </c>
      <c r="Q80" s="4">
        <f t="shared" si="15"/>
        <v>5.5346724630853332</v>
      </c>
      <c r="R80" s="4">
        <f t="shared" si="16"/>
        <v>1.7110323888153165</v>
      </c>
      <c r="S80" s="2">
        <f>IF(C80&gt;=Parameters!$B$10,D80-EXP(Parameters!$B$2+Parameters!$B$4*LN($C80)), "")</f>
        <v>-1.1878307928821279</v>
      </c>
    </row>
    <row r="81" spans="1:19" x14ac:dyDescent="0.35">
      <c r="A81" t="s">
        <v>2446</v>
      </c>
      <c r="B81">
        <v>1</v>
      </c>
      <c r="C81" s="62">
        <v>111</v>
      </c>
      <c r="D81" s="62">
        <v>28</v>
      </c>
      <c r="E81" s="62">
        <v>89</v>
      </c>
      <c r="F81" s="2" t="str">
        <f t="shared" si="9"/>
        <v>1</v>
      </c>
      <c r="G81" s="2" t="str">
        <f t="shared" si="10"/>
        <v>8</v>
      </c>
      <c r="H81" s="2" t="str">
        <f t="shared" si="11"/>
        <v>9</v>
      </c>
      <c r="I81" s="2" t="str">
        <f t="shared" si="12"/>
        <v>111 28</v>
      </c>
      <c r="J81" s="4">
        <f>1/(1+EXP(-Parameters!$B$8-Parameters!$B$9*C81))</f>
        <v>0.86358393746934214</v>
      </c>
      <c r="K81" s="18">
        <f>EXP(Parameters!$B$3+Parameters!$B$5*LN($C81))</f>
        <v>22.161767377490595</v>
      </c>
      <c r="L81" s="18">
        <f>EXP(Parameters!$B$2+Parameters!$B$4*LN($C81))</f>
        <v>28.016211572719751</v>
      </c>
      <c r="M81" s="18">
        <f t="shared" si="13"/>
        <v>24.081338371598434</v>
      </c>
      <c r="N81" s="2" t="str">
        <f t="shared" si="14"/>
        <v>mature</v>
      </c>
      <c r="O81" s="19">
        <f>_xlfn.NORM.DIST(LN($D81), LN(K81), EXP(Parameters!$B$6), 0)</f>
        <v>1.2398788571216988E-4</v>
      </c>
      <c r="P81" s="19">
        <f>_xlfn.NORM.DIST(LN($D81), LN(L81), EXP(Parameters!$B$7), 0)</f>
        <v>7.8694948728212966</v>
      </c>
      <c r="Q81" s="4">
        <f t="shared" si="15"/>
        <v>6.7959862821049857</v>
      </c>
      <c r="R81" s="4">
        <f t="shared" si="16"/>
        <v>1.9163321852827786</v>
      </c>
      <c r="S81" s="2">
        <f>IF(C81&gt;=Parameters!$B$10,D81-EXP(Parameters!$B$2+Parameters!$B$4*LN($C81)), "")</f>
        <v>-1.6211572719750933E-2</v>
      </c>
    </row>
    <row r="82" spans="1:19" x14ac:dyDescent="0.35">
      <c r="A82" t="s">
        <v>2446</v>
      </c>
      <c r="B82">
        <v>1</v>
      </c>
      <c r="C82" s="62">
        <v>119</v>
      </c>
      <c r="D82" s="62">
        <v>28</v>
      </c>
      <c r="E82" s="62">
        <v>84</v>
      </c>
      <c r="F82" s="2" t="str">
        <f t="shared" si="9"/>
        <v>9</v>
      </c>
      <c r="G82" s="2" t="str">
        <f t="shared" si="10"/>
        <v>8</v>
      </c>
      <c r="H82" s="2" t="str">
        <f t="shared" si="11"/>
        <v>4</v>
      </c>
      <c r="I82" s="2" t="str">
        <f t="shared" si="12"/>
        <v>119 28</v>
      </c>
      <c r="J82" s="4">
        <f>1/(1+EXP(-Parameters!$B$8-Parameters!$B$9*C82))</f>
        <v>0.93701087524095472</v>
      </c>
      <c r="K82" s="18">
        <f>EXP(Parameters!$B$3+Parameters!$B$5*LN($C82))</f>
        <v>24.294984698957293</v>
      </c>
      <c r="L82" s="18">
        <f>EXP(Parameters!$B$2+Parameters!$B$4*LN($C82))</f>
        <v>30.830872277021783</v>
      </c>
      <c r="M82" s="18">
        <f t="shared" si="13"/>
        <v>26.332034816714831</v>
      </c>
      <c r="N82" s="2" t="str">
        <f t="shared" si="14"/>
        <v>mature</v>
      </c>
      <c r="O82" s="19">
        <f>_xlfn.NORM.DIST(LN($D82), LN(K82), EXP(Parameters!$B$6), 0)</f>
        <v>0.13555160398233879</v>
      </c>
      <c r="P82" s="19">
        <f>_xlfn.NORM.DIST(LN($D82), LN(L82), EXP(Parameters!$B$7), 0)</f>
        <v>1.2945012066708876</v>
      </c>
      <c r="Q82" s="4">
        <f t="shared" si="15"/>
        <v>1.2214999855576925</v>
      </c>
      <c r="R82" s="4">
        <f t="shared" si="16"/>
        <v>0.20007959989223803</v>
      </c>
      <c r="S82" s="2">
        <f>IF(C82&gt;=Parameters!$B$10,D82-EXP(Parameters!$B$2+Parameters!$B$4*LN($C82)), "")</f>
        <v>-2.8308722770217827</v>
      </c>
    </row>
    <row r="83" spans="1:19" x14ac:dyDescent="0.35">
      <c r="A83" t="s">
        <v>2446</v>
      </c>
      <c r="B83">
        <v>1</v>
      </c>
      <c r="C83" s="62">
        <v>125</v>
      </c>
      <c r="D83" s="62">
        <v>36</v>
      </c>
      <c r="E83" s="62">
        <v>94</v>
      </c>
      <c r="F83" s="2" t="str">
        <f t="shared" si="9"/>
        <v>5</v>
      </c>
      <c r="G83" s="2" t="str">
        <f t="shared" si="10"/>
        <v>6</v>
      </c>
      <c r="H83" s="2" t="str">
        <f t="shared" si="11"/>
        <v>4</v>
      </c>
      <c r="I83" s="2" t="str">
        <f t="shared" si="12"/>
        <v>125 36</v>
      </c>
      <c r="J83" s="4">
        <f>1/(1+EXP(-Parameters!$B$8-Parameters!$B$9*C83))</f>
        <v>0.96579223934909197</v>
      </c>
      <c r="K83" s="18">
        <f>EXP(Parameters!$B$3+Parameters!$B$5*LN($C83))</f>
        <v>25.925526076467591</v>
      </c>
      <c r="L83" s="18">
        <f>EXP(Parameters!$B$2+Parameters!$B$4*LN($C83))</f>
        <v>32.989294893652627</v>
      </c>
      <c r="M83" s="18">
        <f t="shared" si="13"/>
        <v>28.048645779336979</v>
      </c>
      <c r="N83" s="2" t="str">
        <f t="shared" si="14"/>
        <v>mature</v>
      </c>
      <c r="O83" s="19">
        <f>_xlfn.NORM.DIST(LN($D83), LN(K83), EXP(Parameters!$B$6), 0)</f>
        <v>2.6384107391555017E-9</v>
      </c>
      <c r="P83" s="19">
        <f>_xlfn.NORM.DIST(LN($D83), LN(L83), EXP(Parameters!$B$7), 0)</f>
        <v>1.7840466272425681</v>
      </c>
      <c r="Q83" s="4">
        <f t="shared" si="15"/>
        <v>1.7230183873180487</v>
      </c>
      <c r="R83" s="4">
        <f t="shared" si="16"/>
        <v>0.54407762917663272</v>
      </c>
      <c r="S83" s="2">
        <f>IF(C83&gt;=Parameters!$B$10,D83-EXP(Parameters!$B$2+Parameters!$B$4*LN($C83)), "")</f>
        <v>3.0107051063473733</v>
      </c>
    </row>
    <row r="84" spans="1:19" x14ac:dyDescent="0.35">
      <c r="A84" t="s">
        <v>2446</v>
      </c>
      <c r="B84">
        <v>1</v>
      </c>
      <c r="C84" s="62">
        <v>112</v>
      </c>
      <c r="D84" s="62">
        <v>25</v>
      </c>
      <c r="E84" s="62">
        <v>88</v>
      </c>
      <c r="F84" s="2" t="str">
        <f t="shared" si="9"/>
        <v>2</v>
      </c>
      <c r="G84" s="2" t="str">
        <f t="shared" si="10"/>
        <v>5</v>
      </c>
      <c r="H84" s="2" t="str">
        <f t="shared" si="11"/>
        <v>8</v>
      </c>
      <c r="I84" s="2" t="str">
        <f t="shared" si="12"/>
        <v>112 25</v>
      </c>
      <c r="J84" s="4">
        <f>1/(1+EXP(-Parameters!$B$8-Parameters!$B$9*C84))</f>
        <v>0.87568366424949196</v>
      </c>
      <c r="K84" s="18">
        <f>EXP(Parameters!$B$3+Parameters!$B$5*LN($C84))</f>
        <v>22.425802171071368</v>
      </c>
      <c r="L84" s="18">
        <f>EXP(Parameters!$B$2+Parameters!$B$4*LN($C84))</f>
        <v>28.363999471035015</v>
      </c>
      <c r="M84" s="18">
        <f t="shared" si="13"/>
        <v>24.360229057188494</v>
      </c>
      <c r="N84" s="2" t="str">
        <f t="shared" si="14"/>
        <v>mature</v>
      </c>
      <c r="O84" s="19">
        <f>_xlfn.NORM.DIST(LN($D84), LN(K84), EXP(Parameters!$B$6), 0)</f>
        <v>0.73410186371579322</v>
      </c>
      <c r="P84" s="19">
        <f>_xlfn.NORM.DIST(LN($D84), LN(L84), EXP(Parameters!$B$7), 0)</f>
        <v>0.35411728381905461</v>
      </c>
      <c r="Q84" s="4">
        <f t="shared" si="15"/>
        <v>0.40135557443351333</v>
      </c>
      <c r="R84" s="4">
        <f t="shared" si="16"/>
        <v>-0.91290752529329799</v>
      </c>
      <c r="S84" s="2">
        <f>IF(C84&gt;=Parameters!$B$10,D84-EXP(Parameters!$B$2+Parameters!$B$4*LN($C84)), "")</f>
        <v>-3.3639994710350152</v>
      </c>
    </row>
    <row r="85" spans="1:19" x14ac:dyDescent="0.35">
      <c r="A85" t="s">
        <v>2446</v>
      </c>
      <c r="B85">
        <v>1</v>
      </c>
      <c r="C85" s="62">
        <v>100</v>
      </c>
      <c r="D85" s="62">
        <v>25</v>
      </c>
      <c r="E85" s="62">
        <v>85</v>
      </c>
      <c r="F85" s="2" t="str">
        <f t="shared" si="9"/>
        <v>0</v>
      </c>
      <c r="G85" s="2" t="str">
        <f t="shared" si="10"/>
        <v>5</v>
      </c>
      <c r="H85" s="2" t="str">
        <f t="shared" si="11"/>
        <v>5</v>
      </c>
      <c r="I85" s="2" t="str">
        <f t="shared" si="12"/>
        <v>100 25</v>
      </c>
      <c r="J85" s="4">
        <f>1/(1+EXP(-Parameters!$B$8-Parameters!$B$9*C85))</f>
        <v>0.66164839876400194</v>
      </c>
      <c r="K85" s="18">
        <f>EXP(Parameters!$B$3+Parameters!$B$5*LN($C85))</f>
        <v>19.308707150494147</v>
      </c>
      <c r="L85" s="18">
        <f>EXP(Parameters!$B$2+Parameters!$B$4*LN($C85))</f>
        <v>24.269603389150522</v>
      </c>
      <c r="M85" s="18">
        <f t="shared" si="13"/>
        <v>21.061611781570956</v>
      </c>
      <c r="N85" s="2" t="str">
        <f t="shared" si="14"/>
        <v>mature</v>
      </c>
      <c r="O85" s="19">
        <f>_xlfn.NORM.DIST(LN($D85), LN(K85), EXP(Parameters!$B$6), 0)</f>
        <v>1.079147984470201E-5</v>
      </c>
      <c r="P85" s="19">
        <f>_xlfn.NORM.DIST(LN($D85), LN(L85), EXP(Parameters!$B$7), 0)</f>
        <v>6.6325237318984662</v>
      </c>
      <c r="Q85" s="4">
        <f t="shared" si="15"/>
        <v>4.3884023582893485</v>
      </c>
      <c r="R85" s="4">
        <f t="shared" si="16"/>
        <v>1.4789652333526659</v>
      </c>
      <c r="S85" s="2" t="str">
        <f>IF(C85&gt;=Parameters!$B$10,D85-EXP(Parameters!$B$2+Parameters!$B$4*LN($C85)), "")</f>
        <v/>
      </c>
    </row>
    <row r="86" spans="1:19" x14ac:dyDescent="0.35">
      <c r="A86" t="s">
        <v>2446</v>
      </c>
      <c r="B86">
        <v>1</v>
      </c>
      <c r="C86" s="62">
        <v>105</v>
      </c>
      <c r="D86" s="62">
        <v>26</v>
      </c>
      <c r="E86" s="62">
        <v>92</v>
      </c>
      <c r="F86" s="2" t="str">
        <f t="shared" si="9"/>
        <v>5</v>
      </c>
      <c r="G86" s="2" t="str">
        <f t="shared" si="10"/>
        <v>6</v>
      </c>
      <c r="H86" s="2" t="str">
        <f t="shared" si="11"/>
        <v>2</v>
      </c>
      <c r="I86" s="2" t="str">
        <f t="shared" si="12"/>
        <v>105 26</v>
      </c>
      <c r="J86" s="4">
        <f>1/(1+EXP(-Parameters!$B$8-Parameters!$B$9*C86))</f>
        <v>0.76934531660241856</v>
      </c>
      <c r="K86" s="18">
        <f>EXP(Parameters!$B$3+Parameters!$B$5*LN($C86))</f>
        <v>20.593714849654653</v>
      </c>
      <c r="L86" s="18">
        <f>EXP(Parameters!$B$2+Parameters!$B$4*LN($C86))</f>
        <v>25.954393485790241</v>
      </c>
      <c r="M86" s="18">
        <f t="shared" si="13"/>
        <v>22.42311808998673</v>
      </c>
      <c r="N86" s="2" t="str">
        <f t="shared" si="14"/>
        <v>mature</v>
      </c>
      <c r="O86" s="19">
        <f>_xlfn.NORM.DIST(LN($D86), LN(K86), EXP(Parameters!$B$6), 0)</f>
        <v>1.3279435867842845E-4</v>
      </c>
      <c r="P86" s="19">
        <f>_xlfn.NORM.DIST(LN($D86), LN(L86), EXP(Parameters!$B$7), 0)</f>
        <v>7.8652892891240365</v>
      </c>
      <c r="Q86" s="4">
        <f t="shared" si="15"/>
        <v>6.0511541079515014</v>
      </c>
      <c r="R86" s="4">
        <f t="shared" si="16"/>
        <v>1.8002490154949373</v>
      </c>
      <c r="S86" s="2" t="str">
        <f>IF(C86&gt;=Parameters!$B$10,D86-EXP(Parameters!$B$2+Parameters!$B$4*LN($C86)), "")</f>
        <v/>
      </c>
    </row>
    <row r="87" spans="1:19" x14ac:dyDescent="0.35">
      <c r="A87" t="s">
        <v>2446</v>
      </c>
      <c r="B87">
        <v>1</v>
      </c>
      <c r="C87" s="62">
        <v>104</v>
      </c>
      <c r="D87" s="62">
        <v>27</v>
      </c>
      <c r="E87" s="62">
        <v>84</v>
      </c>
      <c r="F87" s="2" t="str">
        <f t="shared" si="9"/>
        <v>4</v>
      </c>
      <c r="G87" s="2" t="str">
        <f t="shared" si="10"/>
        <v>7</v>
      </c>
      <c r="H87" s="2" t="str">
        <f t="shared" si="11"/>
        <v>4</v>
      </c>
      <c r="I87" s="2" t="str">
        <f t="shared" si="12"/>
        <v>104 27</v>
      </c>
      <c r="J87" s="4">
        <f>1/(1+EXP(-Parameters!$B$8-Parameters!$B$9*C87))</f>
        <v>0.74985222302072962</v>
      </c>
      <c r="K87" s="18">
        <f>EXP(Parameters!$B$3+Parameters!$B$5*LN($C87))</f>
        <v>20.335111036615832</v>
      </c>
      <c r="L87" s="18">
        <f>EXP(Parameters!$B$2+Parameters!$B$4*LN($C87))</f>
        <v>25.614973208246262</v>
      </c>
      <c r="M87" s="18">
        <f t="shared" si="13"/>
        <v>22.14931366219318</v>
      </c>
      <c r="N87" s="2" t="str">
        <f t="shared" si="14"/>
        <v>mature</v>
      </c>
      <c r="O87" s="19">
        <f>_xlfn.NORM.DIST(LN($D87), LN(K87), EXP(Parameters!$B$6), 0)</f>
        <v>6.8105787264166737E-7</v>
      </c>
      <c r="P87" s="19">
        <f>_xlfn.NORM.DIST(LN($D87), LN(L87), EXP(Parameters!$B$7), 0)</f>
        <v>4.5881446587506156</v>
      </c>
      <c r="Q87" s="4">
        <f t="shared" si="15"/>
        <v>3.4404306422699489</v>
      </c>
      <c r="R87" s="4">
        <f t="shared" si="16"/>
        <v>1.2355966502564857</v>
      </c>
      <c r="S87" s="2" t="str">
        <f>IF(C87&gt;=Parameters!$B$10,D87-EXP(Parameters!$B$2+Parameters!$B$4*LN($C87)), "")</f>
        <v/>
      </c>
    </row>
    <row r="88" spans="1:19" x14ac:dyDescent="0.35">
      <c r="A88" t="s">
        <v>2446</v>
      </c>
      <c r="B88">
        <v>1</v>
      </c>
      <c r="C88" s="62">
        <v>118</v>
      </c>
      <c r="D88" s="62">
        <v>29</v>
      </c>
      <c r="E88" s="62">
        <v>89</v>
      </c>
      <c r="F88" s="2" t="str">
        <f t="shared" si="9"/>
        <v>8</v>
      </c>
      <c r="G88" s="2" t="str">
        <f t="shared" si="10"/>
        <v>9</v>
      </c>
      <c r="H88" s="2" t="str">
        <f t="shared" si="11"/>
        <v>9</v>
      </c>
      <c r="I88" s="2" t="str">
        <f t="shared" si="12"/>
        <v>118 29</v>
      </c>
      <c r="J88" s="4">
        <f>1/(1+EXP(-Parameters!$B$8-Parameters!$B$9*C88))</f>
        <v>0.93040575438118167</v>
      </c>
      <c r="K88" s="18">
        <f>EXP(Parameters!$B$3+Parameters!$B$5*LN($C88))</f>
        <v>24.025745916314058</v>
      </c>
      <c r="L88" s="18">
        <f>EXP(Parameters!$B$2+Parameters!$B$4*LN($C88))</f>
        <v>30.475038693781325</v>
      </c>
      <c r="M88" s="18">
        <f t="shared" si="13"/>
        <v>26.048281677870872</v>
      </c>
      <c r="N88" s="2" t="str">
        <f t="shared" si="14"/>
        <v>mature</v>
      </c>
      <c r="O88" s="19">
        <f>_xlfn.NORM.DIST(LN($D88), LN(K88), EXP(Parameters!$B$6), 0)</f>
        <v>6.1534437806506992E-3</v>
      </c>
      <c r="P88" s="19">
        <f>_xlfn.NORM.DIST(LN($D88), LN(L88), EXP(Parameters!$B$7), 0)</f>
        <v>4.8750240554480033</v>
      </c>
      <c r="Q88" s="4">
        <f t="shared" si="15"/>
        <v>4.5361786782133793</v>
      </c>
      <c r="R88" s="4">
        <f t="shared" si="16"/>
        <v>1.512084956790156</v>
      </c>
      <c r="S88" s="2">
        <f>IF(C88&gt;=Parameters!$B$10,D88-EXP(Parameters!$B$2+Parameters!$B$4*LN($C88)), "")</f>
        <v>-1.4750386937813253</v>
      </c>
    </row>
    <row r="89" spans="1:19" x14ac:dyDescent="0.35">
      <c r="A89" t="s">
        <v>2446</v>
      </c>
      <c r="B89">
        <v>1</v>
      </c>
      <c r="C89" s="62">
        <v>116</v>
      </c>
      <c r="D89" s="62">
        <v>30</v>
      </c>
      <c r="E89" s="62">
        <v>88</v>
      </c>
      <c r="F89" s="2" t="str">
        <f t="shared" si="9"/>
        <v>6</v>
      </c>
      <c r="G89" s="2" t="str">
        <f t="shared" si="10"/>
        <v>0</v>
      </c>
      <c r="H89" s="2" t="str">
        <f t="shared" si="11"/>
        <v>8</v>
      </c>
      <c r="I89" s="2" t="str">
        <f t="shared" si="12"/>
        <v>116 30</v>
      </c>
      <c r="J89" s="4">
        <f>1/(1+EXP(-Parameters!$B$8-Parameters!$B$9*C89))</f>
        <v>0.91523910845155709</v>
      </c>
      <c r="K89" s="18">
        <f>EXP(Parameters!$B$3+Parameters!$B$5*LN($C89))</f>
        <v>23.489463803846061</v>
      </c>
      <c r="L89" s="18">
        <f>EXP(Parameters!$B$2+Parameters!$B$4*LN($C89))</f>
        <v>29.766770180323583</v>
      </c>
      <c r="M89" s="18">
        <f t="shared" si="13"/>
        <v>25.482825016561367</v>
      </c>
      <c r="N89" s="2" t="str">
        <f t="shared" si="14"/>
        <v>mature</v>
      </c>
      <c r="O89" s="19">
        <f>_xlfn.NORM.DIST(LN($D89), LN(K89), EXP(Parameters!$B$6), 0)</f>
        <v>4.3477781443269262E-5</v>
      </c>
      <c r="P89" s="19">
        <f>_xlfn.NORM.DIST(LN($D89), LN(L89), EXP(Parameters!$B$7), 0)</f>
        <v>7.7772785698484137</v>
      </c>
      <c r="Q89" s="4">
        <f t="shared" si="15"/>
        <v>7.1180731896629812</v>
      </c>
      <c r="R89" s="4">
        <f t="shared" si="16"/>
        <v>1.9626370693704824</v>
      </c>
      <c r="S89" s="2">
        <f>IF(C89&gt;=Parameters!$B$10,D89-EXP(Parameters!$B$2+Parameters!$B$4*LN($C89)), "")</f>
        <v>0.23322981967641709</v>
      </c>
    </row>
    <row r="90" spans="1:19" x14ac:dyDescent="0.35">
      <c r="A90" t="s">
        <v>2446</v>
      </c>
      <c r="B90">
        <v>1</v>
      </c>
      <c r="C90" s="62">
        <v>113</v>
      </c>
      <c r="D90" s="62">
        <v>26</v>
      </c>
      <c r="E90" s="62">
        <v>86</v>
      </c>
      <c r="F90" s="2" t="str">
        <f t="shared" si="9"/>
        <v>3</v>
      </c>
      <c r="G90" s="2" t="str">
        <f t="shared" si="10"/>
        <v>6</v>
      </c>
      <c r="H90" s="2" t="str">
        <f t="shared" si="11"/>
        <v>6</v>
      </c>
      <c r="I90" s="2" t="str">
        <f t="shared" si="12"/>
        <v>113 26</v>
      </c>
      <c r="J90" s="4">
        <f>1/(1+EXP(-Parameters!$B$8-Parameters!$B$9*C90))</f>
        <v>0.88685079408693668</v>
      </c>
      <c r="K90" s="18">
        <f>EXP(Parameters!$B$3+Parameters!$B$5*LN($C90))</f>
        <v>22.690593733954969</v>
      </c>
      <c r="L90" s="18">
        <f>EXP(Parameters!$B$2+Parameters!$B$4*LN($C90))</f>
        <v>28.712955701636687</v>
      </c>
      <c r="M90" s="18">
        <f t="shared" si="13"/>
        <v>24.639827522024078</v>
      </c>
      <c r="N90" s="2" t="str">
        <f t="shared" si="14"/>
        <v>mature</v>
      </c>
      <c r="O90" s="19">
        <f>_xlfn.NORM.DIST(LN($D90), LN(K90), EXP(Parameters!$B$6), 0)</f>
        <v>0.18782092613710075</v>
      </c>
      <c r="P90" s="19">
        <f>_xlfn.NORM.DIST(LN($D90), LN(L90), EXP(Parameters!$B$7), 0)</f>
        <v>1.1574905160100191</v>
      </c>
      <c r="Q90" s="4">
        <f t="shared" si="15"/>
        <v>1.0477731719178527</v>
      </c>
      <c r="R90" s="4">
        <f t="shared" si="16"/>
        <v>4.6667123462865105E-2</v>
      </c>
      <c r="S90" s="2">
        <f>IF(C90&gt;=Parameters!$B$10,D90-EXP(Parameters!$B$2+Parameters!$B$4*LN($C90)), "")</f>
        <v>-2.7129557016366874</v>
      </c>
    </row>
    <row r="91" spans="1:19" x14ac:dyDescent="0.35">
      <c r="A91" t="s">
        <v>2446</v>
      </c>
      <c r="B91">
        <v>1</v>
      </c>
      <c r="C91" s="62">
        <v>113</v>
      </c>
      <c r="D91" s="62">
        <v>27</v>
      </c>
      <c r="E91" s="62">
        <v>78</v>
      </c>
      <c r="F91" s="2" t="str">
        <f t="shared" si="9"/>
        <v>3</v>
      </c>
      <c r="G91" s="2" t="str">
        <f t="shared" si="10"/>
        <v>7</v>
      </c>
      <c r="H91" s="2" t="str">
        <f t="shared" si="11"/>
        <v>8</v>
      </c>
      <c r="I91" s="2" t="str">
        <f t="shared" si="12"/>
        <v>113 27</v>
      </c>
      <c r="J91" s="4">
        <f>1/(1+EXP(-Parameters!$B$8-Parameters!$B$9*C91))</f>
        <v>0.88685079408693668</v>
      </c>
      <c r="K91" s="18">
        <f>EXP(Parameters!$B$3+Parameters!$B$5*LN($C91))</f>
        <v>22.690593733954969</v>
      </c>
      <c r="L91" s="18">
        <f>EXP(Parameters!$B$2+Parameters!$B$4*LN($C91))</f>
        <v>28.712955701636687</v>
      </c>
      <c r="M91" s="18">
        <f t="shared" si="13"/>
        <v>24.639827522024078</v>
      </c>
      <c r="N91" s="2" t="str">
        <f t="shared" si="14"/>
        <v>mature</v>
      </c>
      <c r="O91" s="19">
        <f>_xlfn.NORM.DIST(LN($D91), LN(K91), EXP(Parameters!$B$6), 0)</f>
        <v>1.7545447687189686E-2</v>
      </c>
      <c r="P91" s="19">
        <f>_xlfn.NORM.DIST(LN($D91), LN(L91), EXP(Parameters!$B$7), 0)</f>
        <v>3.7690705954349855</v>
      </c>
      <c r="Q91" s="4">
        <f t="shared" si="15"/>
        <v>3.344588504004435</v>
      </c>
      <c r="R91" s="4">
        <f t="shared" si="16"/>
        <v>1.2073436677779805</v>
      </c>
      <c r="S91" s="2">
        <f>IF(C91&gt;=Parameters!$B$10,D91-EXP(Parameters!$B$2+Parameters!$B$4*LN($C91)), "")</f>
        <v>-1.7129557016366874</v>
      </c>
    </row>
    <row r="92" spans="1:19" x14ac:dyDescent="0.35">
      <c r="A92" t="s">
        <v>2446</v>
      </c>
      <c r="B92">
        <v>1</v>
      </c>
      <c r="C92" s="62">
        <v>99</v>
      </c>
      <c r="D92" s="62">
        <v>19</v>
      </c>
      <c r="E92" s="62">
        <v>66</v>
      </c>
      <c r="F92" s="2" t="str">
        <f t="shared" si="9"/>
        <v>9</v>
      </c>
      <c r="G92" s="2" t="str">
        <f t="shared" si="10"/>
        <v>9</v>
      </c>
      <c r="H92" s="2" t="str">
        <f t="shared" si="11"/>
        <v>6</v>
      </c>
      <c r="I92" s="2" t="str">
        <f t="shared" si="12"/>
        <v>99 19</v>
      </c>
      <c r="J92" s="4">
        <f>1/(1+EXP(-Parameters!$B$8-Parameters!$B$9*C92))</f>
        <v>0.63734399661284968</v>
      </c>
      <c r="K92" s="18">
        <f>EXP(Parameters!$B$3+Parameters!$B$5*LN($C92))</f>
        <v>19.054135886807494</v>
      </c>
      <c r="L92" s="18">
        <f>EXP(Parameters!$B$2+Parameters!$B$4*LN($C92))</f>
        <v>23.936376676988925</v>
      </c>
      <c r="M92" s="18">
        <f t="shared" si="13"/>
        <v>20.791591843683772</v>
      </c>
      <c r="N92" s="2" t="str">
        <f t="shared" si="14"/>
        <v>immature</v>
      </c>
      <c r="O92" s="19">
        <f>_xlfn.NORM.DIST(LN($D92), LN(K92), EXP(Parameters!$B$6), 0)</f>
        <v>8.0175949243963149</v>
      </c>
      <c r="P92" s="19">
        <f>_xlfn.NORM.DIST(LN($D92), LN(L92), EXP(Parameters!$B$7), 0)</f>
        <v>2.4447215534500186E-4</v>
      </c>
      <c r="Q92" s="4">
        <f t="shared" si="15"/>
        <v>2.9077847449192173</v>
      </c>
      <c r="R92" s="4">
        <f t="shared" si="16"/>
        <v>1.0673915352393786</v>
      </c>
      <c r="S92" s="2" t="str">
        <f>IF(C92&gt;=Parameters!$B$10,D92-EXP(Parameters!$B$2+Parameters!$B$4*LN($C92)), "")</f>
        <v/>
      </c>
    </row>
    <row r="93" spans="1:19" x14ac:dyDescent="0.35">
      <c r="A93" t="s">
        <v>2446</v>
      </c>
      <c r="B93">
        <v>1</v>
      </c>
      <c r="C93" s="62">
        <v>121</v>
      </c>
      <c r="D93" s="62">
        <v>30</v>
      </c>
      <c r="E93" s="62">
        <v>71</v>
      </c>
      <c r="F93" s="2" t="str">
        <f t="shared" si="9"/>
        <v>1</v>
      </c>
      <c r="G93" s="2" t="str">
        <f t="shared" si="10"/>
        <v>0</v>
      </c>
      <c r="H93" s="2" t="str">
        <f t="shared" si="11"/>
        <v>1</v>
      </c>
      <c r="I93" s="2" t="str">
        <f t="shared" si="12"/>
        <v>121 30</v>
      </c>
      <c r="J93" s="4">
        <f>1/(1+EXP(-Parameters!$B$8-Parameters!$B$9*C93))</f>
        <v>0.94850100714798768</v>
      </c>
      <c r="K93" s="18">
        <f>EXP(Parameters!$B$3+Parameters!$B$5*LN($C93))</f>
        <v>24.835636835224335</v>
      </c>
      <c r="L93" s="18">
        <f>EXP(Parameters!$B$2+Parameters!$B$4*LN($C93))</f>
        <v>31.545908378747296</v>
      </c>
      <c r="M93" s="18">
        <f t="shared" si="13"/>
        <v>26.901570169069974</v>
      </c>
      <c r="N93" s="2" t="str">
        <f t="shared" si="14"/>
        <v>mature</v>
      </c>
      <c r="O93" s="19">
        <f>_xlfn.NORM.DIST(LN($D93), LN(K93), EXP(Parameters!$B$6), 0)</f>
        <v>5.8116586307245949E-3</v>
      </c>
      <c r="P93" s="19">
        <f>_xlfn.NORM.DIST(LN($D93), LN(L93), EXP(Parameters!$B$7), 0)</f>
        <v>4.8152999440357798</v>
      </c>
      <c r="Q93" s="4">
        <f t="shared" si="15"/>
        <v>4.5676161412038674</v>
      </c>
      <c r="R93" s="4">
        <f t="shared" si="16"/>
        <v>1.5189914366870556</v>
      </c>
      <c r="S93" s="2">
        <f>IF(C93&gt;=Parameters!$B$10,D93-EXP(Parameters!$B$2+Parameters!$B$4*LN($C93)), "")</f>
        <v>-1.5459083787472956</v>
      </c>
    </row>
    <row r="94" spans="1:19" x14ac:dyDescent="0.35">
      <c r="A94" t="s">
        <v>2446</v>
      </c>
      <c r="B94">
        <v>1</v>
      </c>
      <c r="C94" s="62">
        <v>102</v>
      </c>
      <c r="D94" s="62">
        <v>26</v>
      </c>
      <c r="E94" s="62">
        <v>88</v>
      </c>
      <c r="F94" s="2" t="str">
        <f t="shared" si="9"/>
        <v>2</v>
      </c>
      <c r="G94" s="2" t="str">
        <f t="shared" si="10"/>
        <v>6</v>
      </c>
      <c r="H94" s="2" t="str">
        <f t="shared" si="11"/>
        <v>8</v>
      </c>
      <c r="I94" s="2" t="str">
        <f t="shared" si="12"/>
        <v>102 26</v>
      </c>
      <c r="J94" s="4">
        <f>1/(1+EXP(-Parameters!$B$8-Parameters!$B$9*C94))</f>
        <v>0.70769935811813878</v>
      </c>
      <c r="K94" s="18">
        <f>EXP(Parameters!$B$3+Parameters!$B$5*LN($C94))</f>
        <v>19.820296206539236</v>
      </c>
      <c r="L94" s="18">
        <f>EXP(Parameters!$B$2+Parameters!$B$4*LN($C94))</f>
        <v>24.939811053735465</v>
      </c>
      <c r="M94" s="18">
        <f t="shared" si="13"/>
        <v>21.603949060070374</v>
      </c>
      <c r="N94" s="2" t="str">
        <f t="shared" si="14"/>
        <v>mature</v>
      </c>
      <c r="O94" s="19">
        <f>_xlfn.NORM.DIST(LN($D94), LN(K94), EXP(Parameters!$B$6), 0)</f>
        <v>2.6537636717615952E-6</v>
      </c>
      <c r="P94" s="19">
        <f>_xlfn.NORM.DIST(LN($D94), LN(L94), EXP(Parameters!$B$7), 0)</f>
        <v>5.6171267382129795</v>
      </c>
      <c r="Q94" s="4">
        <f t="shared" si="15"/>
        <v>3.9752377627983848</v>
      </c>
      <c r="R94" s="4">
        <f t="shared" si="16"/>
        <v>1.3800845608579511</v>
      </c>
      <c r="S94" s="2" t="str">
        <f>IF(C94&gt;=Parameters!$B$10,D94-EXP(Parameters!$B$2+Parameters!$B$4*LN($C94)), "")</f>
        <v/>
      </c>
    </row>
    <row r="95" spans="1:19" x14ac:dyDescent="0.35">
      <c r="A95" t="s">
        <v>2446</v>
      </c>
      <c r="B95">
        <v>1</v>
      </c>
      <c r="C95" s="62">
        <v>113</v>
      </c>
      <c r="D95" s="62">
        <v>27</v>
      </c>
      <c r="E95" s="62">
        <v>85</v>
      </c>
      <c r="F95" s="2" t="str">
        <f t="shared" si="9"/>
        <v>3</v>
      </c>
      <c r="G95" s="2" t="str">
        <f t="shared" si="10"/>
        <v>7</v>
      </c>
      <c r="H95" s="2" t="str">
        <f t="shared" si="11"/>
        <v>5</v>
      </c>
      <c r="I95" s="2" t="str">
        <f t="shared" si="12"/>
        <v>113 27</v>
      </c>
      <c r="J95" s="4">
        <f>1/(1+EXP(-Parameters!$B$8-Parameters!$B$9*C95))</f>
        <v>0.88685079408693668</v>
      </c>
      <c r="K95" s="18">
        <f>EXP(Parameters!$B$3+Parameters!$B$5*LN($C95))</f>
        <v>22.690593733954969</v>
      </c>
      <c r="L95" s="18">
        <f>EXP(Parameters!$B$2+Parameters!$B$4*LN($C95))</f>
        <v>28.712955701636687</v>
      </c>
      <c r="M95" s="18">
        <f t="shared" si="13"/>
        <v>24.639827522024078</v>
      </c>
      <c r="N95" s="2" t="str">
        <f t="shared" si="14"/>
        <v>mature</v>
      </c>
      <c r="O95" s="19">
        <f>_xlfn.NORM.DIST(LN($D95), LN(K95), EXP(Parameters!$B$6), 0)</f>
        <v>1.7545447687189686E-2</v>
      </c>
      <c r="P95" s="19">
        <f>_xlfn.NORM.DIST(LN($D95), LN(L95), EXP(Parameters!$B$7), 0)</f>
        <v>3.7690705954349855</v>
      </c>
      <c r="Q95" s="4">
        <f t="shared" si="15"/>
        <v>3.344588504004435</v>
      </c>
      <c r="R95" s="4">
        <f t="shared" si="16"/>
        <v>1.2073436677779805</v>
      </c>
      <c r="S95" s="2">
        <f>IF(C95&gt;=Parameters!$B$10,D95-EXP(Parameters!$B$2+Parameters!$B$4*LN($C95)), "")</f>
        <v>-1.7129557016366874</v>
      </c>
    </row>
    <row r="96" spans="1:19" x14ac:dyDescent="0.35">
      <c r="A96" t="s">
        <v>2446</v>
      </c>
      <c r="B96">
        <v>1</v>
      </c>
      <c r="C96" s="62">
        <v>113</v>
      </c>
      <c r="D96" s="62">
        <v>27</v>
      </c>
      <c r="E96" s="62">
        <v>78</v>
      </c>
      <c r="F96" s="2" t="str">
        <f t="shared" si="9"/>
        <v>3</v>
      </c>
      <c r="G96" s="2" t="str">
        <f t="shared" si="10"/>
        <v>7</v>
      </c>
      <c r="H96" s="2" t="str">
        <f t="shared" si="11"/>
        <v>8</v>
      </c>
      <c r="I96" s="2" t="str">
        <f t="shared" si="12"/>
        <v>113 27</v>
      </c>
      <c r="J96" s="4">
        <f>1/(1+EXP(-Parameters!$B$8-Parameters!$B$9*C96))</f>
        <v>0.88685079408693668</v>
      </c>
      <c r="K96" s="18">
        <f>EXP(Parameters!$B$3+Parameters!$B$5*LN($C96))</f>
        <v>22.690593733954969</v>
      </c>
      <c r="L96" s="18">
        <f>EXP(Parameters!$B$2+Parameters!$B$4*LN($C96))</f>
        <v>28.712955701636687</v>
      </c>
      <c r="M96" s="18">
        <f t="shared" si="13"/>
        <v>24.639827522024078</v>
      </c>
      <c r="N96" s="2" t="str">
        <f t="shared" si="14"/>
        <v>mature</v>
      </c>
      <c r="O96" s="19">
        <f>_xlfn.NORM.DIST(LN($D96), LN(K96), EXP(Parameters!$B$6), 0)</f>
        <v>1.7545447687189686E-2</v>
      </c>
      <c r="P96" s="19">
        <f>_xlfn.NORM.DIST(LN($D96), LN(L96), EXP(Parameters!$B$7), 0)</f>
        <v>3.7690705954349855</v>
      </c>
      <c r="Q96" s="4">
        <f t="shared" si="15"/>
        <v>3.344588504004435</v>
      </c>
      <c r="R96" s="4">
        <f t="shared" si="16"/>
        <v>1.2073436677779805</v>
      </c>
      <c r="S96" s="2">
        <f>IF(C96&gt;=Parameters!$B$10,D96-EXP(Parameters!$B$2+Parameters!$B$4*LN($C96)), "")</f>
        <v>-1.7129557016366874</v>
      </c>
    </row>
    <row r="97" spans="1:19" x14ac:dyDescent="0.35">
      <c r="A97" t="s">
        <v>2446</v>
      </c>
      <c r="B97">
        <v>1</v>
      </c>
      <c r="C97" s="62">
        <v>102</v>
      </c>
      <c r="D97" s="62">
        <v>25</v>
      </c>
      <c r="E97" s="62">
        <v>86</v>
      </c>
      <c r="F97" s="2" t="str">
        <f t="shared" si="9"/>
        <v>2</v>
      </c>
      <c r="G97" s="2" t="str">
        <f t="shared" si="10"/>
        <v>5</v>
      </c>
      <c r="H97" s="2" t="str">
        <f t="shared" si="11"/>
        <v>6</v>
      </c>
      <c r="I97" s="2" t="str">
        <f t="shared" si="12"/>
        <v>102 25</v>
      </c>
      <c r="J97" s="4">
        <f>1/(1+EXP(-Parameters!$B$8-Parameters!$B$9*C97))</f>
        <v>0.70769935811813878</v>
      </c>
      <c r="K97" s="18">
        <f>EXP(Parameters!$B$3+Parameters!$B$5*LN($C97))</f>
        <v>19.820296206539236</v>
      </c>
      <c r="L97" s="18">
        <f>EXP(Parameters!$B$2+Parameters!$B$4*LN($C97))</f>
        <v>24.939811053735465</v>
      </c>
      <c r="M97" s="18">
        <f t="shared" si="13"/>
        <v>21.603949060070374</v>
      </c>
      <c r="N97" s="2" t="str">
        <f t="shared" si="14"/>
        <v>mature</v>
      </c>
      <c r="O97" s="19">
        <f>_xlfn.NORM.DIST(LN($D97), LN(K97), EXP(Parameters!$B$6), 0)</f>
        <v>1.4511626487989231E-4</v>
      </c>
      <c r="P97" s="19">
        <f>_xlfn.NORM.DIST(LN($D97), LN(L97), EXP(Parameters!$B$7), 0)</f>
        <v>7.8611152788826519</v>
      </c>
      <c r="Q97" s="4">
        <f t="shared" si="15"/>
        <v>5.5633486545353188</v>
      </c>
      <c r="R97" s="4">
        <f t="shared" si="16"/>
        <v>1.7162002029626542</v>
      </c>
      <c r="S97" s="2" t="str">
        <f>IF(C97&gt;=Parameters!$B$10,D97-EXP(Parameters!$B$2+Parameters!$B$4*LN($C97)), "")</f>
        <v/>
      </c>
    </row>
    <row r="98" spans="1:19" x14ac:dyDescent="0.35">
      <c r="A98" t="s">
        <v>2446</v>
      </c>
      <c r="B98">
        <v>1</v>
      </c>
      <c r="C98" s="62">
        <v>114</v>
      </c>
      <c r="D98" s="62">
        <v>28</v>
      </c>
      <c r="E98" s="62">
        <v>90</v>
      </c>
      <c r="F98" s="2" t="str">
        <f t="shared" si="9"/>
        <v>4</v>
      </c>
      <c r="G98" s="2" t="str">
        <f t="shared" si="10"/>
        <v>8</v>
      </c>
      <c r="H98" s="2" t="str">
        <f t="shared" si="11"/>
        <v>0</v>
      </c>
      <c r="I98" s="2" t="str">
        <f t="shared" si="12"/>
        <v>114 28</v>
      </c>
      <c r="J98" s="4">
        <f>1/(1+EXP(-Parameters!$B$8-Parameters!$B$9*C98))</f>
        <v>0.89713263718970226</v>
      </c>
      <c r="K98" s="18">
        <f>EXP(Parameters!$B$3+Parameters!$B$5*LN($C98))</f>
        <v>22.956137509225673</v>
      </c>
      <c r="L98" s="18">
        <f>EXP(Parameters!$B$2+Parameters!$B$4*LN($C98))</f>
        <v>29.063073797902575</v>
      </c>
      <c r="M98" s="18">
        <f t="shared" si="13"/>
        <v>24.9201292748726</v>
      </c>
      <c r="N98" s="2" t="str">
        <f t="shared" si="14"/>
        <v>mature</v>
      </c>
      <c r="O98" s="19">
        <f>_xlfn.NORM.DIST(LN($D98), LN(K98), EXP(Parameters!$B$6), 0)</f>
        <v>2.7131781397038996E-3</v>
      </c>
      <c r="P98" s="19">
        <f>_xlfn.NORM.DIST(LN($D98), LN(L98), EXP(Parameters!$B$7), 0)</f>
        <v>6.0066316237811268</v>
      </c>
      <c r="Q98" s="4">
        <f t="shared" si="15"/>
        <v>5.3890243667498918</v>
      </c>
      <c r="R98" s="4">
        <f t="shared" si="16"/>
        <v>1.6843643605128376</v>
      </c>
      <c r="S98" s="2">
        <f>IF(C98&gt;=Parameters!$B$10,D98-EXP(Parameters!$B$2+Parameters!$B$4*LN($C98)), "")</f>
        <v>-1.0630737979025753</v>
      </c>
    </row>
    <row r="99" spans="1:19" x14ac:dyDescent="0.35">
      <c r="A99" t="s">
        <v>2446</v>
      </c>
      <c r="B99">
        <v>1</v>
      </c>
      <c r="C99" s="62">
        <v>102</v>
      </c>
      <c r="D99" s="62">
        <v>25</v>
      </c>
      <c r="E99" s="62">
        <v>85</v>
      </c>
      <c r="F99" s="2" t="str">
        <f t="shared" si="9"/>
        <v>2</v>
      </c>
      <c r="G99" s="2" t="str">
        <f t="shared" si="10"/>
        <v>5</v>
      </c>
      <c r="H99" s="2" t="str">
        <f t="shared" si="11"/>
        <v>5</v>
      </c>
      <c r="I99" s="2" t="str">
        <f t="shared" si="12"/>
        <v>102 25</v>
      </c>
      <c r="J99" s="4">
        <f>1/(1+EXP(-Parameters!$B$8-Parameters!$B$9*C99))</f>
        <v>0.70769935811813878</v>
      </c>
      <c r="K99" s="18">
        <f>EXP(Parameters!$B$3+Parameters!$B$5*LN($C99))</f>
        <v>19.820296206539236</v>
      </c>
      <c r="L99" s="18">
        <f>EXP(Parameters!$B$2+Parameters!$B$4*LN($C99))</f>
        <v>24.939811053735465</v>
      </c>
      <c r="M99" s="18">
        <f t="shared" si="13"/>
        <v>21.603949060070374</v>
      </c>
      <c r="N99" s="2" t="str">
        <f t="shared" si="14"/>
        <v>mature</v>
      </c>
      <c r="O99" s="19">
        <f>_xlfn.NORM.DIST(LN($D99), LN(K99), EXP(Parameters!$B$6), 0)</f>
        <v>1.4511626487989231E-4</v>
      </c>
      <c r="P99" s="19">
        <f>_xlfn.NORM.DIST(LN($D99), LN(L99), EXP(Parameters!$B$7), 0)</f>
        <v>7.8611152788826519</v>
      </c>
      <c r="Q99" s="4">
        <f t="shared" si="15"/>
        <v>5.5633486545353188</v>
      </c>
      <c r="R99" s="4">
        <f t="shared" si="16"/>
        <v>1.7162002029626542</v>
      </c>
      <c r="S99" s="2" t="str">
        <f>IF(C99&gt;=Parameters!$B$10,D99-EXP(Parameters!$B$2+Parameters!$B$4*LN($C99)), "")</f>
        <v/>
      </c>
    </row>
    <row r="100" spans="1:19" x14ac:dyDescent="0.35">
      <c r="A100" t="s">
        <v>2446</v>
      </c>
      <c r="B100">
        <v>1</v>
      </c>
      <c r="C100" s="62">
        <v>126</v>
      </c>
      <c r="D100" s="62">
        <v>33</v>
      </c>
      <c r="E100" s="62">
        <v>87</v>
      </c>
      <c r="F100" s="2" t="str">
        <f t="shared" si="9"/>
        <v>6</v>
      </c>
      <c r="G100" s="2" t="str">
        <f t="shared" si="10"/>
        <v>3</v>
      </c>
      <c r="H100" s="2" t="str">
        <f t="shared" si="11"/>
        <v>7</v>
      </c>
      <c r="I100" s="2" t="str">
        <f t="shared" si="12"/>
        <v>126 33</v>
      </c>
      <c r="J100" s="4">
        <f>1/(1+EXP(-Parameters!$B$8-Parameters!$B$9*C100))</f>
        <v>0.96915022279159102</v>
      </c>
      <c r="K100" s="18">
        <f>EXP(Parameters!$B$3+Parameters!$B$5*LN($C100))</f>
        <v>26.199763956435284</v>
      </c>
      <c r="L100" s="18">
        <f>EXP(Parameters!$B$2+Parameters!$B$4*LN($C100))</f>
        <v>33.352882590927344</v>
      </c>
      <c r="M100" s="18">
        <f t="shared" si="13"/>
        <v>28.337059808197953</v>
      </c>
      <c r="N100" s="2" t="str">
        <f t="shared" si="14"/>
        <v>mature</v>
      </c>
      <c r="O100" s="19">
        <f>_xlfn.NORM.DIST(LN($D100), LN(K100), EXP(Parameters!$B$6), 0)</f>
        <v>1.6566873579016106E-4</v>
      </c>
      <c r="P100" s="19">
        <f>_xlfn.NORM.DIST(LN($D100), LN(L100), EXP(Parameters!$B$7), 0)</f>
        <v>7.6986465787499769</v>
      </c>
      <c r="Q100" s="4">
        <f t="shared" si="15"/>
        <v>7.461150157832849</v>
      </c>
      <c r="R100" s="4">
        <f t="shared" si="16"/>
        <v>2.0097095789848676</v>
      </c>
      <c r="S100" s="2">
        <f>IF(C100&gt;=Parameters!$B$10,D100-EXP(Parameters!$B$2+Parameters!$B$4*LN($C100)), "")</f>
        <v>-0.35288259092734364</v>
      </c>
    </row>
    <row r="101" spans="1:19" x14ac:dyDescent="0.35">
      <c r="A101" t="s">
        <v>2446</v>
      </c>
      <c r="B101">
        <v>1</v>
      </c>
      <c r="C101" s="62">
        <v>89</v>
      </c>
      <c r="D101" s="62">
        <v>17</v>
      </c>
      <c r="E101" s="62">
        <v>62</v>
      </c>
      <c r="F101" s="2" t="str">
        <f t="shared" si="9"/>
        <v>9</v>
      </c>
      <c r="G101" s="2" t="str">
        <f t="shared" si="10"/>
        <v>7</v>
      </c>
      <c r="H101" s="2" t="str">
        <f t="shared" si="11"/>
        <v>2</v>
      </c>
      <c r="I101" s="2" t="str">
        <f t="shared" si="12"/>
        <v>89 17</v>
      </c>
      <c r="J101" s="4">
        <f>1/(1+EXP(-Parameters!$B$8-Parameters!$B$9*C101))</f>
        <v>0.37658134777315855</v>
      </c>
      <c r="K101" s="18">
        <f>EXP(Parameters!$B$3+Parameters!$B$5*LN($C101))</f>
        <v>16.554659019508605</v>
      </c>
      <c r="L101" s="18">
        <f>EXP(Parameters!$B$2+Parameters!$B$4*LN($C101))</f>
        <v>20.674883994276637</v>
      </c>
      <c r="M101" s="18">
        <f t="shared" si="13"/>
        <v>18.13488155706656</v>
      </c>
      <c r="N101" s="2" t="str">
        <f t="shared" si="14"/>
        <v>immature</v>
      </c>
      <c r="O101" s="19">
        <f>_xlfn.NORM.DIST(LN($D101), LN(K101), EXP(Parameters!$B$6), 0)</f>
        <v>6.962253952821146</v>
      </c>
      <c r="P101" s="19">
        <f>_xlfn.NORM.DIST(LN($D101), LN(L101), EXP(Parameters!$B$7), 0)</f>
        <v>4.5639155217141198E-3</v>
      </c>
      <c r="Q101" s="4">
        <f t="shared" si="15"/>
        <v>4.3421176611870482</v>
      </c>
      <c r="R101" s="4">
        <f t="shared" si="16"/>
        <v>1.4683621694738023</v>
      </c>
      <c r="S101" s="2" t="str">
        <f>IF(C101&gt;=Parameters!$B$10,D101-EXP(Parameters!$B$2+Parameters!$B$4*LN($C101)), "")</f>
        <v/>
      </c>
    </row>
    <row r="102" spans="1:19" x14ac:dyDescent="0.35">
      <c r="A102" t="s">
        <v>2445</v>
      </c>
      <c r="B102">
        <v>1</v>
      </c>
      <c r="C102" s="62">
        <v>106</v>
      </c>
      <c r="D102" s="62">
        <v>27</v>
      </c>
      <c r="E102" s="62">
        <v>76</v>
      </c>
      <c r="F102" s="2" t="str">
        <f t="shared" si="9"/>
        <v>6</v>
      </c>
      <c r="G102" s="2" t="str">
        <f t="shared" si="10"/>
        <v>7</v>
      </c>
      <c r="H102" s="2" t="str">
        <f t="shared" si="11"/>
        <v>6</v>
      </c>
      <c r="I102" s="2" t="str">
        <f t="shared" si="12"/>
        <v>106 27</v>
      </c>
      <c r="J102" s="4">
        <f>1/(1+EXP(-Parameters!$B$8-Parameters!$B$9*C102))</f>
        <v>0.78774935536896651</v>
      </c>
      <c r="K102" s="18">
        <f>EXP(Parameters!$B$3+Parameters!$B$5*LN($C102))</f>
        <v>20.85310935609834</v>
      </c>
      <c r="L102" s="18">
        <f>EXP(Parameters!$B$2+Parameters!$B$4*LN($C102))</f>
        <v>26.295030138779993</v>
      </c>
      <c r="M102" s="18">
        <f t="shared" si="13"/>
        <v>22.697663777490892</v>
      </c>
      <c r="N102" s="2" t="str">
        <f t="shared" si="14"/>
        <v>mature</v>
      </c>
      <c r="O102" s="19">
        <f>_xlfn.NORM.DIST(LN($D102), LN(K102), EXP(Parameters!$B$6), 0)</f>
        <v>1.0775545409776915E-5</v>
      </c>
      <c r="P102" s="19">
        <f>_xlfn.NORM.DIST(LN($D102), LN(L102), EXP(Parameters!$B$7), 0)</f>
        <v>6.8679016109655242</v>
      </c>
      <c r="Q102" s="4">
        <f t="shared" si="15"/>
        <v>5.410187353892038</v>
      </c>
      <c r="R102" s="4">
        <f t="shared" si="16"/>
        <v>1.6882837232923982</v>
      </c>
      <c r="S102" s="2" t="str">
        <f>IF(C102&gt;=Parameters!$B$10,D102-EXP(Parameters!$B$2+Parameters!$B$4*LN($C102)), "")</f>
        <v/>
      </c>
    </row>
    <row r="103" spans="1:19" x14ac:dyDescent="0.35">
      <c r="A103" t="s">
        <v>2445</v>
      </c>
      <c r="B103">
        <v>1</v>
      </c>
      <c r="C103" s="62">
        <v>110</v>
      </c>
      <c r="D103" s="62">
        <v>26</v>
      </c>
      <c r="E103" s="62">
        <v>90</v>
      </c>
      <c r="F103" s="2" t="str">
        <f t="shared" si="9"/>
        <v>0</v>
      </c>
      <c r="G103" s="2" t="str">
        <f t="shared" si="10"/>
        <v>6</v>
      </c>
      <c r="H103" s="2" t="str">
        <f t="shared" si="11"/>
        <v>0</v>
      </c>
      <c r="I103" s="2" t="str">
        <f t="shared" si="12"/>
        <v>110 26</v>
      </c>
      <c r="J103" s="4">
        <f>1/(1+EXP(-Parameters!$B$8-Parameters!$B$9*C103))</f>
        <v>0.85050758826483663</v>
      </c>
      <c r="K103" s="18">
        <f>EXP(Parameters!$B$3+Parameters!$B$5*LN($C103))</f>
        <v>21.898493978978827</v>
      </c>
      <c r="L103" s="18">
        <f>EXP(Parameters!$B$2+Parameters!$B$4*LN($C103))</f>
        <v>27.669598567790544</v>
      </c>
      <c r="M103" s="18">
        <f t="shared" si="13"/>
        <v>23.803160025837798</v>
      </c>
      <c r="N103" s="2" t="str">
        <f t="shared" si="14"/>
        <v>mature</v>
      </c>
      <c r="O103" s="19">
        <f>_xlfn.NORM.DIST(LN($D103), LN(K103), EXP(Parameters!$B$6), 0)</f>
        <v>2.0478369364011276E-2</v>
      </c>
      <c r="P103" s="19">
        <f>_xlfn.NORM.DIST(LN($D103), LN(L103), EXP(Parameters!$B$7), 0)</f>
        <v>3.7037384383716696</v>
      </c>
      <c r="Q103" s="4">
        <f t="shared" si="15"/>
        <v>3.1531190076078905</v>
      </c>
      <c r="R103" s="4">
        <f t="shared" si="16"/>
        <v>1.1483921240967077</v>
      </c>
      <c r="S103" s="2">
        <f>IF(C103&gt;=Parameters!$B$10,D103-EXP(Parameters!$B$2+Parameters!$B$4*LN($C103)), "")</f>
        <v>-1.6695985677905441</v>
      </c>
    </row>
    <row r="104" spans="1:19" x14ac:dyDescent="0.35">
      <c r="A104" t="s">
        <v>2445</v>
      </c>
      <c r="B104">
        <v>1</v>
      </c>
      <c r="C104" s="62">
        <v>111</v>
      </c>
      <c r="D104" s="62">
        <v>25</v>
      </c>
      <c r="E104" s="62">
        <v>86</v>
      </c>
      <c r="F104" s="2" t="str">
        <f t="shared" si="9"/>
        <v>1</v>
      </c>
      <c r="G104" s="2" t="str">
        <f t="shared" si="10"/>
        <v>5</v>
      </c>
      <c r="H104" s="2" t="str">
        <f t="shared" si="11"/>
        <v>6</v>
      </c>
      <c r="I104" s="2" t="str">
        <f t="shared" si="12"/>
        <v>111 25</v>
      </c>
      <c r="J104" s="4">
        <f>1/(1+EXP(-Parameters!$B$8-Parameters!$B$9*C104))</f>
        <v>0.86358393746934214</v>
      </c>
      <c r="K104" s="18">
        <f>EXP(Parameters!$B$3+Parameters!$B$5*LN($C104))</f>
        <v>22.161767377490595</v>
      </c>
      <c r="L104" s="18">
        <f>EXP(Parameters!$B$2+Parameters!$B$4*LN($C104))</f>
        <v>28.016211572719751</v>
      </c>
      <c r="M104" s="18">
        <f t="shared" si="13"/>
        <v>24.081338371598434</v>
      </c>
      <c r="N104" s="2" t="str">
        <f t="shared" si="14"/>
        <v>mature</v>
      </c>
      <c r="O104" s="19">
        <f>_xlfn.NORM.DIST(LN($D104), LN(K104), EXP(Parameters!$B$6), 0)</f>
        <v>0.42357111331619551</v>
      </c>
      <c r="P104" s="19">
        <f>_xlfn.NORM.DIST(LN($D104), LN(L104), EXP(Parameters!$B$7), 0)</f>
        <v>0.63026659298836107</v>
      </c>
      <c r="Q104" s="4">
        <f t="shared" si="15"/>
        <v>0.60207000950859868</v>
      </c>
      <c r="R104" s="4">
        <f t="shared" si="16"/>
        <v>-0.50738154557025772</v>
      </c>
      <c r="S104" s="2">
        <f>IF(C104&gt;=Parameters!$B$10,D104-EXP(Parameters!$B$2+Parameters!$B$4*LN($C104)), "")</f>
        <v>-3.0162115727197509</v>
      </c>
    </row>
    <row r="105" spans="1:19" x14ac:dyDescent="0.35">
      <c r="A105" t="s">
        <v>2445</v>
      </c>
      <c r="B105">
        <v>1</v>
      </c>
      <c r="C105" s="62">
        <v>87</v>
      </c>
      <c r="D105" s="62">
        <v>16</v>
      </c>
      <c r="E105" s="62">
        <v>66</v>
      </c>
      <c r="F105" s="2" t="str">
        <f t="shared" si="9"/>
        <v>7</v>
      </c>
      <c r="G105" s="2" t="str">
        <f t="shared" si="10"/>
        <v>6</v>
      </c>
      <c r="H105" s="2" t="str">
        <f t="shared" si="11"/>
        <v>6</v>
      </c>
      <c r="I105" s="2" t="str">
        <f t="shared" si="12"/>
        <v>87 16</v>
      </c>
      <c r="J105" s="4">
        <f>1/(1+EXP(-Parameters!$B$8-Parameters!$B$9*C105))</f>
        <v>0.32790583024912545</v>
      </c>
      <c r="K105" s="18">
        <f>EXP(Parameters!$B$3+Parameters!$B$5*LN($C105))</f>
        <v>16.065173844323819</v>
      </c>
      <c r="L105" s="18">
        <f>EXP(Parameters!$B$2+Parameters!$B$4*LN($C105))</f>
        <v>20.038480045955321</v>
      </c>
      <c r="M105" s="18">
        <f t="shared" si="13"/>
        <v>17.613347927040483</v>
      </c>
      <c r="N105" s="2" t="str">
        <f t="shared" si="14"/>
        <v>immature</v>
      </c>
      <c r="O105" s="19">
        <f>_xlfn.NORM.DIST(LN($D105), LN(K105), EXP(Parameters!$B$6), 0)</f>
        <v>8.0039128505002246</v>
      </c>
      <c r="P105" s="19">
        <f>_xlfn.NORM.DIST(LN($D105), LN(L105), EXP(Parameters!$B$7), 0)</f>
        <v>4.1246751340708547E-4</v>
      </c>
      <c r="Q105" s="4">
        <f t="shared" si="15"/>
        <v>5.3795184125177382</v>
      </c>
      <c r="R105" s="4">
        <f t="shared" si="16"/>
        <v>1.6825988557651326</v>
      </c>
      <c r="S105" s="2" t="str">
        <f>IF(C105&gt;=Parameters!$B$10,D105-EXP(Parameters!$B$2+Parameters!$B$4*LN($C105)), "")</f>
        <v/>
      </c>
    </row>
    <row r="106" spans="1:19" x14ac:dyDescent="0.35">
      <c r="A106" t="s">
        <v>2445</v>
      </c>
      <c r="B106">
        <v>1</v>
      </c>
      <c r="C106" s="62">
        <v>92</v>
      </c>
      <c r="D106" s="62">
        <v>18</v>
      </c>
      <c r="E106" s="62">
        <v>69</v>
      </c>
      <c r="F106" s="2" t="str">
        <f t="shared" si="9"/>
        <v>2</v>
      </c>
      <c r="G106" s="2" t="str">
        <f t="shared" si="10"/>
        <v>8</v>
      </c>
      <c r="H106" s="2" t="str">
        <f t="shared" si="11"/>
        <v>9</v>
      </c>
      <c r="I106" s="2" t="str">
        <f t="shared" si="12"/>
        <v>92 18</v>
      </c>
      <c r="J106" s="4">
        <f>1/(1+EXP(-Parameters!$B$8-Parameters!$B$9*C106))</f>
        <v>0.4542030934768464</v>
      </c>
      <c r="K106" s="18">
        <f>EXP(Parameters!$B$3+Parameters!$B$5*LN($C106))</f>
        <v>17.295505583978258</v>
      </c>
      <c r="L106" s="18">
        <f>EXP(Parameters!$B$2+Parameters!$B$4*LN($C106))</f>
        <v>21.639581788526439</v>
      </c>
      <c r="M106" s="18">
        <f t="shared" si="13"/>
        <v>18.923423912231744</v>
      </c>
      <c r="N106" s="2" t="str">
        <f t="shared" si="14"/>
        <v>immature</v>
      </c>
      <c r="O106" s="19">
        <f>_xlfn.NORM.DIST(LN($D106), LN(K106), EXP(Parameters!$B$6), 0)</f>
        <v>5.8142654925267063</v>
      </c>
      <c r="P106" s="19">
        <f>_xlfn.NORM.DIST(LN($D106), LN(L106), EXP(Parameters!$B$7), 0)</f>
        <v>1.0720612320428875E-2</v>
      </c>
      <c r="Q106" s="4">
        <f t="shared" si="15"/>
        <v>3.1782774548053014</v>
      </c>
      <c r="R106" s="4">
        <f t="shared" si="16"/>
        <v>1.156339369151161</v>
      </c>
      <c r="S106" s="2" t="str">
        <f>IF(C106&gt;=Parameters!$B$10,D106-EXP(Parameters!$B$2+Parameters!$B$4*LN($C106)), "")</f>
        <v/>
      </c>
    </row>
    <row r="107" spans="1:19" x14ac:dyDescent="0.35">
      <c r="A107" t="s">
        <v>2445</v>
      </c>
      <c r="B107">
        <v>1</v>
      </c>
      <c r="C107" s="62">
        <v>106</v>
      </c>
      <c r="D107" s="62">
        <v>28</v>
      </c>
      <c r="E107" s="62">
        <v>85</v>
      </c>
      <c r="F107" s="2" t="str">
        <f t="shared" si="9"/>
        <v>6</v>
      </c>
      <c r="G107" s="2" t="str">
        <f t="shared" si="10"/>
        <v>8</v>
      </c>
      <c r="H107" s="2" t="str">
        <f t="shared" si="11"/>
        <v>5</v>
      </c>
      <c r="I107" s="2" t="str">
        <f t="shared" si="12"/>
        <v>106 28</v>
      </c>
      <c r="J107" s="4">
        <f>1/(1+EXP(-Parameters!$B$8-Parameters!$B$9*C107))</f>
        <v>0.78774935536896651</v>
      </c>
      <c r="K107" s="18">
        <f>EXP(Parameters!$B$3+Parameters!$B$5*LN($C107))</f>
        <v>20.85310935609834</v>
      </c>
      <c r="L107" s="18">
        <f>EXP(Parameters!$B$2+Parameters!$B$4*LN($C107))</f>
        <v>26.295030138779993</v>
      </c>
      <c r="M107" s="18">
        <f t="shared" si="13"/>
        <v>22.697663777490892</v>
      </c>
      <c r="N107" s="2" t="str">
        <f t="shared" si="14"/>
        <v>mature</v>
      </c>
      <c r="O107" s="19">
        <f>_xlfn.NORM.DIST(LN($D107), LN(K107), EXP(Parameters!$B$6), 0)</f>
        <v>1.8309506352770838E-7</v>
      </c>
      <c r="P107" s="19">
        <f>_xlfn.NORM.DIST(LN($D107), LN(L107), EXP(Parameters!$B$7), 0)</f>
        <v>3.6512254574000869</v>
      </c>
      <c r="Q107" s="4">
        <f t="shared" si="15"/>
        <v>2.8762505392357234</v>
      </c>
      <c r="R107" s="4">
        <f t="shared" si="16"/>
        <v>1.0564875498461601</v>
      </c>
      <c r="S107" s="2" t="str">
        <f>IF(C107&gt;=Parameters!$B$10,D107-EXP(Parameters!$B$2+Parameters!$B$4*LN($C107)), "")</f>
        <v/>
      </c>
    </row>
    <row r="108" spans="1:19" x14ac:dyDescent="0.35">
      <c r="A108" t="s">
        <v>2445</v>
      </c>
      <c r="B108">
        <v>1</v>
      </c>
      <c r="C108" s="62">
        <v>113</v>
      </c>
      <c r="D108" s="62">
        <v>29</v>
      </c>
      <c r="E108" s="62">
        <v>82</v>
      </c>
      <c r="F108" s="2" t="str">
        <f t="shared" si="9"/>
        <v>3</v>
      </c>
      <c r="G108" s="2" t="str">
        <f t="shared" si="10"/>
        <v>9</v>
      </c>
      <c r="H108" s="2" t="str">
        <f t="shared" si="11"/>
        <v>2</v>
      </c>
      <c r="I108" s="2" t="str">
        <f t="shared" si="12"/>
        <v>113 29</v>
      </c>
      <c r="J108" s="4">
        <f>1/(1+EXP(-Parameters!$B$8-Parameters!$B$9*C108))</f>
        <v>0.88685079408693668</v>
      </c>
      <c r="K108" s="18">
        <f>EXP(Parameters!$B$3+Parameters!$B$5*LN($C108))</f>
        <v>22.690593733954969</v>
      </c>
      <c r="L108" s="18">
        <f>EXP(Parameters!$B$2+Parameters!$B$4*LN($C108))</f>
        <v>28.712955701636687</v>
      </c>
      <c r="M108" s="18">
        <f t="shared" si="13"/>
        <v>24.639827522024078</v>
      </c>
      <c r="N108" s="2" t="str">
        <f t="shared" si="14"/>
        <v>mature</v>
      </c>
      <c r="O108" s="19">
        <f>_xlfn.NORM.DIST(LN($D108), LN(K108), EXP(Parameters!$B$6), 0)</f>
        <v>4.0559106681522519E-5</v>
      </c>
      <c r="P108" s="19">
        <f>_xlfn.NORM.DIST(LN($D108), LN(L108), EXP(Parameters!$B$7), 0)</f>
        <v>7.7199290429593752</v>
      </c>
      <c r="Q108" s="4">
        <f t="shared" si="15"/>
        <v>6.8464297912740406</v>
      </c>
      <c r="R108" s="4">
        <f t="shared" si="16"/>
        <v>1.9237273180489045</v>
      </c>
      <c r="S108" s="2">
        <f>IF(C108&gt;=Parameters!$B$10,D108-EXP(Parameters!$B$2+Parameters!$B$4*LN($C108)), "")</f>
        <v>0.28704429836331258</v>
      </c>
    </row>
    <row r="109" spans="1:19" x14ac:dyDescent="0.35">
      <c r="A109" t="s">
        <v>2445</v>
      </c>
      <c r="B109">
        <v>1</v>
      </c>
      <c r="C109" s="62">
        <v>106</v>
      </c>
      <c r="D109" s="62">
        <v>25</v>
      </c>
      <c r="E109" s="62">
        <v>87</v>
      </c>
      <c r="F109" s="2" t="str">
        <f t="shared" si="9"/>
        <v>6</v>
      </c>
      <c r="G109" s="2" t="str">
        <f t="shared" si="10"/>
        <v>5</v>
      </c>
      <c r="H109" s="2" t="str">
        <f t="shared" si="11"/>
        <v>7</v>
      </c>
      <c r="I109" s="2" t="str">
        <f t="shared" si="12"/>
        <v>106 25</v>
      </c>
      <c r="J109" s="4">
        <f>1/(1+EXP(-Parameters!$B$8-Parameters!$B$9*C109))</f>
        <v>0.78774935536896651</v>
      </c>
      <c r="K109" s="18">
        <f>EXP(Parameters!$B$3+Parameters!$B$5*LN($C109))</f>
        <v>20.85310935609834</v>
      </c>
      <c r="L109" s="18">
        <f>EXP(Parameters!$B$2+Parameters!$B$4*LN($C109))</f>
        <v>26.295030138779993</v>
      </c>
      <c r="M109" s="18">
        <f t="shared" si="13"/>
        <v>22.697663777490892</v>
      </c>
      <c r="N109" s="2" t="str">
        <f t="shared" si="14"/>
        <v>mature</v>
      </c>
      <c r="O109" s="19">
        <f>_xlfn.NORM.DIST(LN($D109), LN(K109), EXP(Parameters!$B$6), 0)</f>
        <v>1.0236208170300876E-2</v>
      </c>
      <c r="P109" s="19">
        <f>_xlfn.NORM.DIST(LN($D109), LN(L109), EXP(Parameters!$B$7), 0)</f>
        <v>4.7910423045097019</v>
      </c>
      <c r="Q109" s="4">
        <f t="shared" si="15"/>
        <v>3.7763131287056892</v>
      </c>
      <c r="R109" s="4">
        <f t="shared" si="16"/>
        <v>1.3287481708794264</v>
      </c>
      <c r="S109" s="2" t="str">
        <f>IF(C109&gt;=Parameters!$B$10,D109-EXP(Parameters!$B$2+Parameters!$B$4*LN($C109)), "")</f>
        <v/>
      </c>
    </row>
    <row r="110" spans="1:19" x14ac:dyDescent="0.35">
      <c r="A110" t="s">
        <v>2445</v>
      </c>
      <c r="B110">
        <v>2</v>
      </c>
      <c r="C110" s="62">
        <v>96</v>
      </c>
      <c r="D110" s="62">
        <v>18</v>
      </c>
      <c r="E110" s="62">
        <v>66</v>
      </c>
      <c r="F110" s="2" t="str">
        <f t="shared" si="9"/>
        <v>6</v>
      </c>
      <c r="G110" s="2" t="str">
        <f t="shared" si="10"/>
        <v>8</v>
      </c>
      <c r="H110" s="2" t="str">
        <f t="shared" si="11"/>
        <v>6</v>
      </c>
      <c r="I110" s="2" t="str">
        <f t="shared" si="12"/>
        <v>96 18</v>
      </c>
      <c r="J110" s="4">
        <f>1/(1+EXP(-Parameters!$B$8-Parameters!$B$9*C110))</f>
        <v>0.56056936183772121</v>
      </c>
      <c r="K110" s="18">
        <f>EXP(Parameters!$B$3+Parameters!$B$5*LN($C110))</f>
        <v>18.295382656444414</v>
      </c>
      <c r="L110" s="18">
        <f>EXP(Parameters!$B$2+Parameters!$B$4*LN($C110))</f>
        <v>22.944300154072717</v>
      </c>
      <c r="M110" s="18">
        <f t="shared" si="13"/>
        <v>19.986193672700193</v>
      </c>
      <c r="N110" s="2" t="str">
        <f t="shared" si="14"/>
        <v>immature</v>
      </c>
      <c r="O110" s="19">
        <f>_xlfn.NORM.DIST(LN($D110), LN(K110), EXP(Parameters!$B$6), 0)</f>
        <v>7.6110343688623932</v>
      </c>
      <c r="P110" s="19">
        <f>_xlfn.NORM.DIST(LN($D110), LN(L110), EXP(Parameters!$B$7), 0)</f>
        <v>8.2874156377930861E-5</v>
      </c>
      <c r="Q110" s="4">
        <f t="shared" si="15"/>
        <v>3.3445681464971915</v>
      </c>
      <c r="R110" s="4">
        <f t="shared" si="16"/>
        <v>1.2073375810593381</v>
      </c>
      <c r="S110" s="2" t="str">
        <f>IF(C110&gt;=Parameters!$B$10,D110-EXP(Parameters!$B$2+Parameters!$B$4*LN($C110)), "")</f>
        <v/>
      </c>
    </row>
    <row r="111" spans="1:19" x14ac:dyDescent="0.35">
      <c r="A111" t="s">
        <v>2445</v>
      </c>
      <c r="B111">
        <v>2</v>
      </c>
      <c r="C111" s="62">
        <v>99</v>
      </c>
      <c r="D111" s="62">
        <v>19</v>
      </c>
      <c r="E111" s="62">
        <v>66</v>
      </c>
      <c r="F111" s="2" t="str">
        <f t="shared" si="9"/>
        <v>9</v>
      </c>
      <c r="G111" s="2" t="str">
        <f t="shared" si="10"/>
        <v>9</v>
      </c>
      <c r="H111" s="2" t="str">
        <f t="shared" si="11"/>
        <v>6</v>
      </c>
      <c r="I111" s="2" t="str">
        <f t="shared" si="12"/>
        <v>99 19</v>
      </c>
      <c r="J111" s="4">
        <f>1/(1+EXP(-Parameters!$B$8-Parameters!$B$9*C111))</f>
        <v>0.63734399661284968</v>
      </c>
      <c r="K111" s="18">
        <f>EXP(Parameters!$B$3+Parameters!$B$5*LN($C111))</f>
        <v>19.054135886807494</v>
      </c>
      <c r="L111" s="18">
        <f>EXP(Parameters!$B$2+Parameters!$B$4*LN($C111))</f>
        <v>23.936376676988925</v>
      </c>
      <c r="M111" s="18">
        <f t="shared" si="13"/>
        <v>20.791591843683772</v>
      </c>
      <c r="N111" s="2" t="str">
        <f t="shared" si="14"/>
        <v>immature</v>
      </c>
      <c r="O111" s="19">
        <f>_xlfn.NORM.DIST(LN($D111), LN(K111), EXP(Parameters!$B$6), 0)</f>
        <v>8.0175949243963149</v>
      </c>
      <c r="P111" s="19">
        <f>_xlfn.NORM.DIST(LN($D111), LN(L111), EXP(Parameters!$B$7), 0)</f>
        <v>2.4447215534500186E-4</v>
      </c>
      <c r="Q111" s="4">
        <f t="shared" si="15"/>
        <v>2.9077847449192173</v>
      </c>
      <c r="R111" s="4">
        <f t="shared" si="16"/>
        <v>1.0673915352393786</v>
      </c>
      <c r="S111" s="2" t="str">
        <f>IF(C111&gt;=Parameters!$B$10,D111-EXP(Parameters!$B$2+Parameters!$B$4*LN($C111)), "")</f>
        <v/>
      </c>
    </row>
    <row r="112" spans="1:19" x14ac:dyDescent="0.35">
      <c r="A112" t="s">
        <v>2445</v>
      </c>
      <c r="B112">
        <v>2</v>
      </c>
      <c r="C112" s="62">
        <v>112</v>
      </c>
      <c r="D112" s="62">
        <v>28</v>
      </c>
      <c r="E112" s="62">
        <v>90</v>
      </c>
      <c r="F112" s="2" t="str">
        <f t="shared" si="9"/>
        <v>2</v>
      </c>
      <c r="G112" s="2" t="str">
        <f t="shared" si="10"/>
        <v>8</v>
      </c>
      <c r="H112" s="2" t="str">
        <f t="shared" si="11"/>
        <v>0</v>
      </c>
      <c r="I112" s="2" t="str">
        <f t="shared" si="12"/>
        <v>112 28</v>
      </c>
      <c r="J112" s="4">
        <f>1/(1+EXP(-Parameters!$B$8-Parameters!$B$9*C112))</f>
        <v>0.87568366424949196</v>
      </c>
      <c r="K112" s="18">
        <f>EXP(Parameters!$B$3+Parameters!$B$5*LN($C112))</f>
        <v>22.425802171071368</v>
      </c>
      <c r="L112" s="18">
        <f>EXP(Parameters!$B$2+Parameters!$B$4*LN($C112))</f>
        <v>28.363999471035015</v>
      </c>
      <c r="M112" s="18">
        <f t="shared" si="13"/>
        <v>24.360229057188494</v>
      </c>
      <c r="N112" s="2" t="str">
        <f t="shared" si="14"/>
        <v>mature</v>
      </c>
      <c r="O112" s="19">
        <f>_xlfn.NORM.DIST(LN($D112), LN(K112), EXP(Parameters!$B$6), 0)</f>
        <v>3.7018584918474551E-4</v>
      </c>
      <c r="P112" s="19">
        <f>_xlfn.NORM.DIST(LN($D112), LN(L112), EXP(Parameters!$B$7), 0)</f>
        <v>7.6186367364663719</v>
      </c>
      <c r="Q112" s="4">
        <f t="shared" si="15"/>
        <v>6.6715617541229806</v>
      </c>
      <c r="R112" s="4">
        <f t="shared" si="16"/>
        <v>1.8978539785650497</v>
      </c>
      <c r="S112" s="2">
        <f>IF(C112&gt;=Parameters!$B$10,D112-EXP(Parameters!$B$2+Parameters!$B$4*LN($C112)), "")</f>
        <v>-0.36399947103501518</v>
      </c>
    </row>
    <row r="113" spans="1:19" x14ac:dyDescent="0.35">
      <c r="A113" t="s">
        <v>2445</v>
      </c>
      <c r="B113">
        <v>2</v>
      </c>
      <c r="C113" s="62">
        <v>90</v>
      </c>
      <c r="D113" s="62">
        <v>17</v>
      </c>
      <c r="E113" s="62">
        <v>62</v>
      </c>
      <c r="F113" s="2" t="str">
        <f t="shared" si="9"/>
        <v>0</v>
      </c>
      <c r="G113" s="2" t="str">
        <f t="shared" si="10"/>
        <v>7</v>
      </c>
      <c r="H113" s="2" t="str">
        <f t="shared" si="11"/>
        <v>2</v>
      </c>
      <c r="I113" s="2" t="str">
        <f t="shared" si="12"/>
        <v>90 17</v>
      </c>
      <c r="J113" s="4">
        <f>1/(1+EXP(-Parameters!$B$8-Parameters!$B$9*C113))</f>
        <v>0.40196354817400864</v>
      </c>
      <c r="K113" s="18">
        <f>EXP(Parameters!$B$3+Parameters!$B$5*LN($C113))</f>
        <v>16.800732059348853</v>
      </c>
      <c r="L113" s="18">
        <f>EXP(Parameters!$B$2+Parameters!$B$4*LN($C113))</f>
        <v>20.995113720228492</v>
      </c>
      <c r="M113" s="18">
        <f t="shared" si="13"/>
        <v>18.39690340514494</v>
      </c>
      <c r="N113" s="2" t="str">
        <f t="shared" si="14"/>
        <v>immature</v>
      </c>
      <c r="O113" s="19">
        <f>_xlfn.NORM.DIST(LN($D113), LN(K113), EXP(Parameters!$B$6), 0)</f>
        <v>7.8077021689641022</v>
      </c>
      <c r="P113" s="19">
        <f>_xlfn.NORM.DIST(LN($D113), LN(L113), EXP(Parameters!$B$7), 0)</f>
        <v>1.3520265001456665E-3</v>
      </c>
      <c r="Q113" s="4">
        <f t="shared" si="15"/>
        <v>4.6698339674106117</v>
      </c>
      <c r="R113" s="4">
        <f t="shared" si="16"/>
        <v>1.5411235180317828</v>
      </c>
      <c r="S113" s="2" t="str">
        <f>IF(C113&gt;=Parameters!$B$10,D113-EXP(Parameters!$B$2+Parameters!$B$4*LN($C113)), "")</f>
        <v/>
      </c>
    </row>
    <row r="114" spans="1:19" x14ac:dyDescent="0.35">
      <c r="A114" t="s">
        <v>2445</v>
      </c>
      <c r="B114">
        <v>2</v>
      </c>
      <c r="C114" s="62">
        <v>128</v>
      </c>
      <c r="D114" s="62">
        <v>32</v>
      </c>
      <c r="E114" s="62">
        <v>85</v>
      </c>
      <c r="F114" s="2" t="str">
        <f t="shared" si="9"/>
        <v>8</v>
      </c>
      <c r="G114" s="2" t="str">
        <f t="shared" si="10"/>
        <v>2</v>
      </c>
      <c r="H114" s="2" t="str">
        <f t="shared" si="11"/>
        <v>5</v>
      </c>
      <c r="I114" s="2" t="str">
        <f t="shared" si="12"/>
        <v>128 32</v>
      </c>
      <c r="J114" s="4">
        <f>1/(1+EXP(-Parameters!$B$8-Parameters!$B$9*C114))</f>
        <v>0.97493450022964467</v>
      </c>
      <c r="K114" s="18">
        <f>EXP(Parameters!$B$3+Parameters!$B$5*LN($C114))</f>
        <v>26.750331670883451</v>
      </c>
      <c r="L114" s="18">
        <f>EXP(Parameters!$B$2+Parameters!$B$4*LN($C114))</f>
        <v>34.083309116676318</v>
      </c>
      <c r="M114" s="18">
        <f t="shared" si="13"/>
        <v>28.915835775129715</v>
      </c>
      <c r="N114" s="2" t="str">
        <f t="shared" si="14"/>
        <v>mature</v>
      </c>
      <c r="O114" s="19">
        <f>_xlfn.NORM.DIST(LN($D114), LN(K114), EXP(Parameters!$B$6), 0)</f>
        <v>1.2006650384107779E-2</v>
      </c>
      <c r="P114" s="19">
        <f>_xlfn.NORM.DIST(LN($D114), LN(L114), EXP(Parameters!$B$7), 0)</f>
        <v>3.6291695656213725</v>
      </c>
      <c r="Q114" s="4">
        <f t="shared" si="15"/>
        <v>3.538503569400155</v>
      </c>
      <c r="R114" s="4">
        <f t="shared" si="16"/>
        <v>1.2637039172657512</v>
      </c>
      <c r="S114" s="2">
        <f>IF(C114&gt;=Parameters!$B$10,D114-EXP(Parameters!$B$2+Parameters!$B$4*LN($C114)), "")</f>
        <v>-2.0833091166763182</v>
      </c>
    </row>
    <row r="115" spans="1:19" x14ac:dyDescent="0.35">
      <c r="A115" t="s">
        <v>2445</v>
      </c>
      <c r="B115">
        <v>2</v>
      </c>
      <c r="C115" s="62">
        <v>97</v>
      </c>
      <c r="D115" s="62">
        <v>20</v>
      </c>
      <c r="E115" s="62">
        <v>68</v>
      </c>
      <c r="F115" s="2" t="str">
        <f t="shared" si="9"/>
        <v>7</v>
      </c>
      <c r="G115" s="2" t="str">
        <f t="shared" si="10"/>
        <v>0</v>
      </c>
      <c r="H115" s="2" t="str">
        <f t="shared" si="11"/>
        <v>8</v>
      </c>
      <c r="I115" s="2" t="str">
        <f t="shared" si="12"/>
        <v>97 20</v>
      </c>
      <c r="J115" s="4">
        <f>1/(1+EXP(-Parameters!$B$8-Parameters!$B$9*C115))</f>
        <v>0.5866823242240583</v>
      </c>
      <c r="K115" s="18">
        <f>EXP(Parameters!$B$3+Parameters!$B$5*LN($C115))</f>
        <v>18.54746789404059</v>
      </c>
      <c r="L115" s="18">
        <f>EXP(Parameters!$B$2+Parameters!$B$4*LN($C115))</f>
        <v>23.273716967534682</v>
      </c>
      <c r="M115" s="18">
        <f t="shared" si="13"/>
        <v>20.253877097580474</v>
      </c>
      <c r="N115" s="2" t="str">
        <f t="shared" si="14"/>
        <v>immature</v>
      </c>
      <c r="O115" s="19">
        <f>_xlfn.NORM.DIST(LN($D115), LN(K115), EXP(Parameters!$B$6), 0)</f>
        <v>2.5381467063248739</v>
      </c>
      <c r="P115" s="19">
        <f>_xlfn.NORM.DIST(LN($D115), LN(L115), EXP(Parameters!$B$7), 0)</f>
        <v>8.9953611954384338E-2</v>
      </c>
      <c r="Q115" s="4">
        <f t="shared" si="15"/>
        <v>1.1018350915703057</v>
      </c>
      <c r="R115" s="4">
        <f t="shared" si="16"/>
        <v>9.6977054859797657E-2</v>
      </c>
      <c r="S115" s="2" t="str">
        <f>IF(C115&gt;=Parameters!$B$10,D115-EXP(Parameters!$B$2+Parameters!$B$4*LN($C115)), "")</f>
        <v/>
      </c>
    </row>
    <row r="116" spans="1:19" x14ac:dyDescent="0.35">
      <c r="F116" s="2" t="str">
        <f t="shared" si="9"/>
        <v/>
      </c>
      <c r="G116" s="2" t="str">
        <f t="shared" si="10"/>
        <v/>
      </c>
      <c r="H116" s="2" t="str">
        <f t="shared" si="11"/>
        <v/>
      </c>
      <c r="I116" s="2" t="str">
        <f t="shared" si="12"/>
        <v xml:space="preserve"> </v>
      </c>
      <c r="J116" s="2" t="str">
        <f>IF(C116&gt;=Parameters!$B$10,D116-EXP(Parameters!$B$2+Parameters!$B$4*LN($C116)), "")</f>
        <v/>
      </c>
      <c r="N116"/>
      <c r="O116"/>
      <c r="P116"/>
      <c r="Q116"/>
    </row>
    <row r="117" spans="1:19" x14ac:dyDescent="0.35">
      <c r="F117" s="2" t="str">
        <f t="shared" si="9"/>
        <v/>
      </c>
      <c r="G117" s="2" t="str">
        <f t="shared" si="10"/>
        <v/>
      </c>
      <c r="H117" s="2" t="str">
        <f t="shared" si="11"/>
        <v/>
      </c>
      <c r="I117" s="2" t="str">
        <f t="shared" si="12"/>
        <v xml:space="preserve"> </v>
      </c>
      <c r="J117" s="2" t="str">
        <f>IF(C117&gt;=Parameters!$B$10,D117-EXP(Parameters!$B$2+Parameters!$B$4*LN($C117)), "")</f>
        <v/>
      </c>
      <c r="N117"/>
      <c r="O117"/>
      <c r="P117"/>
      <c r="Q117"/>
    </row>
    <row r="118" spans="1:19" x14ac:dyDescent="0.35">
      <c r="F118" s="2" t="str">
        <f t="shared" si="9"/>
        <v/>
      </c>
      <c r="G118" s="2" t="str">
        <f t="shared" si="10"/>
        <v/>
      </c>
      <c r="H118" s="2" t="str">
        <f t="shared" si="11"/>
        <v/>
      </c>
      <c r="I118" s="2" t="str">
        <f t="shared" si="12"/>
        <v xml:space="preserve"> </v>
      </c>
      <c r="J118" s="2" t="str">
        <f>IF(C118&gt;=Parameters!$B$10,D118-EXP(Parameters!$B$2+Parameters!$B$4*LN($C118)), "")</f>
        <v/>
      </c>
      <c r="N118"/>
      <c r="O118"/>
      <c r="P118"/>
      <c r="Q118"/>
    </row>
    <row r="119" spans="1:19" x14ac:dyDescent="0.35">
      <c r="F119" s="2" t="str">
        <f t="shared" si="9"/>
        <v/>
      </c>
      <c r="G119" s="2" t="str">
        <f t="shared" si="10"/>
        <v/>
      </c>
      <c r="H119" s="2" t="str">
        <f t="shared" si="11"/>
        <v/>
      </c>
      <c r="I119" s="2" t="str">
        <f t="shared" si="12"/>
        <v xml:space="preserve"> </v>
      </c>
      <c r="J119" s="2" t="str">
        <f>IF(C119&gt;=Parameters!$B$10,D119-EXP(Parameters!$B$2+Parameters!$B$4*LN($C119)), "")</f>
        <v/>
      </c>
      <c r="N119"/>
      <c r="O119"/>
      <c r="P119"/>
      <c r="Q119"/>
    </row>
    <row r="120" spans="1:19" x14ac:dyDescent="0.35">
      <c r="F120" s="2" t="str">
        <f t="shared" si="9"/>
        <v/>
      </c>
      <c r="G120" s="2" t="str">
        <f t="shared" si="10"/>
        <v/>
      </c>
      <c r="H120" s="2" t="str">
        <f t="shared" si="11"/>
        <v/>
      </c>
      <c r="I120" s="2" t="str">
        <f t="shared" si="12"/>
        <v xml:space="preserve"> </v>
      </c>
      <c r="J120" s="2" t="str">
        <f>IF(C120&gt;=Parameters!$B$10,D120-EXP(Parameters!$B$2+Parameters!$B$4*LN($C120)), "")</f>
        <v/>
      </c>
      <c r="N120"/>
      <c r="O120"/>
      <c r="P120"/>
      <c r="Q120"/>
    </row>
    <row r="121" spans="1:19" x14ac:dyDescent="0.35">
      <c r="F121" s="2" t="str">
        <f t="shared" si="9"/>
        <v/>
      </c>
      <c r="G121" s="2" t="str">
        <f t="shared" si="10"/>
        <v/>
      </c>
      <c r="H121" s="2" t="str">
        <f t="shared" si="11"/>
        <v/>
      </c>
      <c r="I121" s="2" t="str">
        <f t="shared" si="12"/>
        <v xml:space="preserve"> </v>
      </c>
      <c r="J121" s="2" t="str">
        <f>IF(C121&gt;=Parameters!$B$10,D121-EXP(Parameters!$B$2+Parameters!$B$4*LN($C121)), "")</f>
        <v/>
      </c>
      <c r="N121"/>
      <c r="O121"/>
      <c r="P121"/>
      <c r="Q121"/>
    </row>
    <row r="122" spans="1:19" x14ac:dyDescent="0.35">
      <c r="F122" s="2" t="str">
        <f t="shared" si="9"/>
        <v/>
      </c>
      <c r="G122" s="2" t="str">
        <f t="shared" si="10"/>
        <v/>
      </c>
      <c r="H122" s="2" t="str">
        <f t="shared" si="11"/>
        <v/>
      </c>
      <c r="I122" s="2" t="str">
        <f t="shared" si="12"/>
        <v xml:space="preserve"> </v>
      </c>
      <c r="J122" s="2" t="str">
        <f>IF(C122&gt;=Parameters!$B$10,D122-EXP(Parameters!$B$2+Parameters!$B$4*LN($C122)), "")</f>
        <v/>
      </c>
      <c r="N122"/>
      <c r="O122"/>
      <c r="P122"/>
      <c r="Q122"/>
    </row>
    <row r="123" spans="1:19" x14ac:dyDescent="0.35">
      <c r="F123" s="2" t="str">
        <f t="shared" si="9"/>
        <v/>
      </c>
      <c r="G123" s="2" t="str">
        <f t="shared" si="10"/>
        <v/>
      </c>
      <c r="H123" s="2" t="str">
        <f t="shared" si="11"/>
        <v/>
      </c>
      <c r="I123" s="2" t="str">
        <f t="shared" si="12"/>
        <v xml:space="preserve"> </v>
      </c>
      <c r="J123" s="2" t="str">
        <f>IF(C123&gt;=Parameters!$B$10,D123-EXP(Parameters!$B$2+Parameters!$B$4*LN($C123)), "")</f>
        <v/>
      </c>
      <c r="N123"/>
      <c r="O123"/>
      <c r="P123"/>
      <c r="Q123"/>
    </row>
    <row r="124" spans="1:19" x14ac:dyDescent="0.35">
      <c r="F124" s="2" t="str">
        <f t="shared" si="9"/>
        <v/>
      </c>
      <c r="G124" s="2" t="str">
        <f t="shared" si="10"/>
        <v/>
      </c>
      <c r="H124" s="2" t="str">
        <f t="shared" si="11"/>
        <v/>
      </c>
      <c r="I124" s="2" t="str">
        <f t="shared" si="12"/>
        <v xml:space="preserve"> </v>
      </c>
      <c r="J124" s="2" t="str">
        <f>IF(C124&gt;=Parameters!$B$10,D124-EXP(Parameters!$B$2+Parameters!$B$4*LN($C124)), "")</f>
        <v/>
      </c>
      <c r="N124"/>
      <c r="O124"/>
      <c r="P124"/>
      <c r="Q124"/>
    </row>
    <row r="125" spans="1:19" x14ac:dyDescent="0.35">
      <c r="F125" s="2" t="str">
        <f t="shared" si="9"/>
        <v/>
      </c>
      <c r="G125" s="2" t="str">
        <f t="shared" si="10"/>
        <v/>
      </c>
      <c r="H125" s="2" t="str">
        <f t="shared" si="11"/>
        <v/>
      </c>
      <c r="I125" s="2" t="str">
        <f t="shared" si="12"/>
        <v xml:space="preserve"> </v>
      </c>
      <c r="J125" s="2" t="str">
        <f>IF(C125&gt;=Parameters!$B$10,D125-EXP(Parameters!$B$2+Parameters!$B$4*LN($C125)), "")</f>
        <v/>
      </c>
      <c r="N125"/>
      <c r="O125"/>
      <c r="P125"/>
      <c r="Q125"/>
    </row>
    <row r="126" spans="1:19" x14ac:dyDescent="0.35">
      <c r="F126" s="2" t="str">
        <f t="shared" si="9"/>
        <v/>
      </c>
      <c r="G126" s="2" t="str">
        <f t="shared" si="10"/>
        <v/>
      </c>
      <c r="H126" s="2" t="str">
        <f t="shared" si="11"/>
        <v/>
      </c>
      <c r="I126" s="2" t="str">
        <f t="shared" si="12"/>
        <v xml:space="preserve"> </v>
      </c>
      <c r="J126" s="2" t="str">
        <f>IF(C126&gt;=Parameters!$B$10,D126-EXP(Parameters!$B$2+Parameters!$B$4*LN($C126)), "")</f>
        <v/>
      </c>
      <c r="N126"/>
      <c r="O126"/>
      <c r="P126"/>
      <c r="Q126"/>
    </row>
    <row r="127" spans="1:19" x14ac:dyDescent="0.35">
      <c r="F127" s="2" t="str">
        <f t="shared" si="9"/>
        <v/>
      </c>
      <c r="G127" s="2" t="str">
        <f t="shared" si="10"/>
        <v/>
      </c>
      <c r="H127" s="2" t="str">
        <f t="shared" si="11"/>
        <v/>
      </c>
      <c r="I127" s="2" t="str">
        <f t="shared" si="12"/>
        <v xml:space="preserve"> </v>
      </c>
      <c r="J127" s="2" t="str">
        <f>IF(C127&gt;=Parameters!$B$10,D127-EXP(Parameters!$B$2+Parameters!$B$4*LN($C127)), "")</f>
        <v/>
      </c>
      <c r="N127"/>
      <c r="O127"/>
      <c r="P127"/>
      <c r="Q127"/>
    </row>
    <row r="128" spans="1:19" x14ac:dyDescent="0.35">
      <c r="F128" s="2" t="str">
        <f t="shared" si="9"/>
        <v/>
      </c>
      <c r="G128" s="2" t="str">
        <f t="shared" si="10"/>
        <v/>
      </c>
      <c r="H128" s="2" t="str">
        <f t="shared" si="11"/>
        <v/>
      </c>
      <c r="I128" s="2" t="str">
        <f t="shared" si="12"/>
        <v xml:space="preserve"> </v>
      </c>
      <c r="J128" s="2" t="str">
        <f>IF(C128&gt;=Parameters!$B$10,D128-EXP(Parameters!$B$2+Parameters!$B$4*LN($C128)), "")</f>
        <v/>
      </c>
      <c r="N128"/>
      <c r="O128"/>
      <c r="P128"/>
      <c r="Q128"/>
    </row>
    <row r="129" spans="6:17" x14ac:dyDescent="0.35">
      <c r="F129" s="2" t="str">
        <f t="shared" si="9"/>
        <v/>
      </c>
      <c r="G129" s="2" t="str">
        <f t="shared" si="10"/>
        <v/>
      </c>
      <c r="H129" s="2" t="str">
        <f t="shared" si="11"/>
        <v/>
      </c>
      <c r="I129" s="2" t="str">
        <f t="shared" si="12"/>
        <v xml:space="preserve"> </v>
      </c>
      <c r="J129" s="2" t="str">
        <f>IF(C129&gt;=Parameters!$B$10,D129-EXP(Parameters!$B$2+Parameters!$B$4*LN($C129)), "")</f>
        <v/>
      </c>
      <c r="N129"/>
      <c r="O129"/>
      <c r="P129"/>
      <c r="Q129"/>
    </row>
    <row r="130" spans="6:17" x14ac:dyDescent="0.35">
      <c r="F130" s="2" t="str">
        <f t="shared" ref="F130:F193" si="17">RIGHT(C130,1)</f>
        <v/>
      </c>
      <c r="G130" s="2" t="str">
        <f t="shared" ref="G130:G193" si="18">RIGHT(D130,1)</f>
        <v/>
      </c>
      <c r="H130" s="2" t="str">
        <f t="shared" ref="H130:H193" si="19">RIGHT(E130,1)</f>
        <v/>
      </c>
      <c r="I130" s="2" t="str">
        <f t="shared" ref="I130:I193" si="20">C130&amp; " " &amp;D130</f>
        <v xml:space="preserve"> </v>
      </c>
      <c r="J130" s="2" t="str">
        <f>IF(C130&gt;=Parameters!$B$10,D130-EXP(Parameters!$B$2+Parameters!$B$4*LN($C130)), "")</f>
        <v/>
      </c>
      <c r="N130"/>
      <c r="O130"/>
      <c r="P130"/>
      <c r="Q130"/>
    </row>
    <row r="131" spans="6:17" x14ac:dyDescent="0.35">
      <c r="F131" s="2" t="str">
        <f t="shared" si="17"/>
        <v/>
      </c>
      <c r="G131" s="2" t="str">
        <f t="shared" si="18"/>
        <v/>
      </c>
      <c r="H131" s="2" t="str">
        <f t="shared" si="19"/>
        <v/>
      </c>
      <c r="I131" s="2" t="str">
        <f t="shared" si="20"/>
        <v xml:space="preserve"> </v>
      </c>
      <c r="J131" s="2" t="str">
        <f>IF(C131&gt;=Parameters!$B$10,D131-EXP(Parameters!$B$2+Parameters!$B$4*LN($C131)), "")</f>
        <v/>
      </c>
      <c r="N131"/>
      <c r="O131"/>
      <c r="P131"/>
      <c r="Q131"/>
    </row>
    <row r="132" spans="6:17" x14ac:dyDescent="0.35">
      <c r="F132" s="2" t="str">
        <f t="shared" si="17"/>
        <v/>
      </c>
      <c r="G132" s="2" t="str">
        <f t="shared" si="18"/>
        <v/>
      </c>
      <c r="H132" s="2" t="str">
        <f t="shared" si="19"/>
        <v/>
      </c>
      <c r="I132" s="2" t="str">
        <f t="shared" si="20"/>
        <v xml:space="preserve"> </v>
      </c>
      <c r="J132" s="2" t="str">
        <f>IF(C132&gt;=Parameters!$B$10,D132-EXP(Parameters!$B$2+Parameters!$B$4*LN($C132)), "")</f>
        <v/>
      </c>
      <c r="N132"/>
      <c r="O132"/>
      <c r="P132"/>
      <c r="Q132"/>
    </row>
    <row r="133" spans="6:17" x14ac:dyDescent="0.35">
      <c r="F133" s="2" t="str">
        <f t="shared" si="17"/>
        <v/>
      </c>
      <c r="G133" s="2" t="str">
        <f t="shared" si="18"/>
        <v/>
      </c>
      <c r="H133" s="2" t="str">
        <f t="shared" si="19"/>
        <v/>
      </c>
      <c r="I133" s="2" t="str">
        <f t="shared" si="20"/>
        <v xml:space="preserve"> </v>
      </c>
      <c r="J133" s="2" t="str">
        <f>IF(C133&gt;=Parameters!$B$10,D133-EXP(Parameters!$B$2+Parameters!$B$4*LN($C133)), "")</f>
        <v/>
      </c>
      <c r="N133"/>
      <c r="O133"/>
      <c r="P133"/>
      <c r="Q133"/>
    </row>
    <row r="134" spans="6:17" x14ac:dyDescent="0.35">
      <c r="F134" s="2" t="str">
        <f t="shared" si="17"/>
        <v/>
      </c>
      <c r="G134" s="2" t="str">
        <f t="shared" si="18"/>
        <v/>
      </c>
      <c r="H134" s="2" t="str">
        <f t="shared" si="19"/>
        <v/>
      </c>
      <c r="I134" s="2" t="str">
        <f t="shared" si="20"/>
        <v xml:space="preserve"> </v>
      </c>
      <c r="J134" s="2" t="str">
        <f>IF(C134&gt;=Parameters!$B$10,D134-EXP(Parameters!$B$2+Parameters!$B$4*LN($C134)), "")</f>
        <v/>
      </c>
      <c r="N134"/>
      <c r="O134"/>
      <c r="P134"/>
      <c r="Q134"/>
    </row>
    <row r="135" spans="6:17" x14ac:dyDescent="0.35">
      <c r="F135" s="2" t="str">
        <f t="shared" si="17"/>
        <v/>
      </c>
      <c r="G135" s="2" t="str">
        <f t="shared" si="18"/>
        <v/>
      </c>
      <c r="H135" s="2" t="str">
        <f t="shared" si="19"/>
        <v/>
      </c>
      <c r="I135" s="2" t="str">
        <f t="shared" si="20"/>
        <v xml:space="preserve"> </v>
      </c>
      <c r="J135" s="2" t="str">
        <f>IF(C135&gt;=Parameters!$B$10,D135-EXP(Parameters!$B$2+Parameters!$B$4*LN($C135)), "")</f>
        <v/>
      </c>
      <c r="N135"/>
      <c r="O135"/>
      <c r="P135"/>
      <c r="Q135"/>
    </row>
    <row r="136" spans="6:17" x14ac:dyDescent="0.35">
      <c r="F136" s="2" t="str">
        <f t="shared" si="17"/>
        <v/>
      </c>
      <c r="G136" s="2" t="str">
        <f t="shared" si="18"/>
        <v/>
      </c>
      <c r="H136" s="2" t="str">
        <f t="shared" si="19"/>
        <v/>
      </c>
      <c r="I136" s="2" t="str">
        <f t="shared" si="20"/>
        <v xml:space="preserve"> </v>
      </c>
      <c r="J136" s="2" t="str">
        <f>IF(C136&gt;=Parameters!$B$10,D136-EXP(Parameters!$B$2+Parameters!$B$4*LN($C136)), "")</f>
        <v/>
      </c>
      <c r="N136"/>
      <c r="O136"/>
      <c r="P136"/>
      <c r="Q136"/>
    </row>
    <row r="137" spans="6:17" x14ac:dyDescent="0.35">
      <c r="F137" s="2" t="str">
        <f t="shared" si="17"/>
        <v/>
      </c>
      <c r="G137" s="2" t="str">
        <f t="shared" si="18"/>
        <v/>
      </c>
      <c r="H137" s="2" t="str">
        <f t="shared" si="19"/>
        <v/>
      </c>
      <c r="I137" s="2" t="str">
        <f t="shared" si="20"/>
        <v xml:space="preserve"> </v>
      </c>
      <c r="J137" s="2" t="str">
        <f>IF(C137&gt;=Parameters!$B$10,D137-EXP(Parameters!$B$2+Parameters!$B$4*LN($C137)), "")</f>
        <v/>
      </c>
      <c r="N137"/>
      <c r="O137"/>
      <c r="P137"/>
      <c r="Q137"/>
    </row>
    <row r="138" spans="6:17" x14ac:dyDescent="0.35">
      <c r="F138" s="2" t="str">
        <f t="shared" si="17"/>
        <v/>
      </c>
      <c r="G138" s="2" t="str">
        <f t="shared" si="18"/>
        <v/>
      </c>
      <c r="H138" s="2" t="str">
        <f t="shared" si="19"/>
        <v/>
      </c>
      <c r="I138" s="2" t="str">
        <f t="shared" si="20"/>
        <v xml:space="preserve"> </v>
      </c>
      <c r="J138" s="2" t="str">
        <f>IF(C138&gt;=Parameters!$B$10,D138-EXP(Parameters!$B$2+Parameters!$B$4*LN($C138)), "")</f>
        <v/>
      </c>
      <c r="N138"/>
      <c r="O138"/>
      <c r="P138"/>
      <c r="Q138"/>
    </row>
    <row r="139" spans="6:17" x14ac:dyDescent="0.35">
      <c r="F139" s="2" t="str">
        <f t="shared" si="17"/>
        <v/>
      </c>
      <c r="G139" s="2" t="str">
        <f t="shared" si="18"/>
        <v/>
      </c>
      <c r="H139" s="2" t="str">
        <f t="shared" si="19"/>
        <v/>
      </c>
      <c r="I139" s="2" t="str">
        <f t="shared" si="20"/>
        <v xml:space="preserve"> </v>
      </c>
      <c r="J139" s="2" t="str">
        <f>IF(C139&gt;=Parameters!$B$10,D139-EXP(Parameters!$B$2+Parameters!$B$4*LN($C139)), "")</f>
        <v/>
      </c>
      <c r="N139"/>
      <c r="O139"/>
      <c r="P139"/>
      <c r="Q139"/>
    </row>
    <row r="140" spans="6:17" x14ac:dyDescent="0.35">
      <c r="F140" s="2" t="str">
        <f t="shared" si="17"/>
        <v/>
      </c>
      <c r="G140" s="2" t="str">
        <f t="shared" si="18"/>
        <v/>
      </c>
      <c r="H140" s="2" t="str">
        <f t="shared" si="19"/>
        <v/>
      </c>
      <c r="I140" s="2" t="str">
        <f t="shared" si="20"/>
        <v xml:space="preserve"> </v>
      </c>
      <c r="J140" s="2" t="str">
        <f>IF(C140&gt;=Parameters!$B$10,D140-EXP(Parameters!$B$2+Parameters!$B$4*LN($C140)), "")</f>
        <v/>
      </c>
      <c r="N140"/>
      <c r="O140"/>
      <c r="P140"/>
      <c r="Q140"/>
    </row>
    <row r="141" spans="6:17" x14ac:dyDescent="0.35">
      <c r="F141" s="2" t="str">
        <f t="shared" si="17"/>
        <v/>
      </c>
      <c r="G141" s="2" t="str">
        <f t="shared" si="18"/>
        <v/>
      </c>
      <c r="H141" s="2" t="str">
        <f t="shared" si="19"/>
        <v/>
      </c>
      <c r="I141" s="2" t="str">
        <f t="shared" si="20"/>
        <v xml:space="preserve"> </v>
      </c>
      <c r="J141" s="2" t="str">
        <f>IF(C141&gt;=Parameters!$B$10,D141-EXP(Parameters!$B$2+Parameters!$B$4*LN($C141)), "")</f>
        <v/>
      </c>
      <c r="N141"/>
      <c r="O141"/>
      <c r="P141"/>
      <c r="Q141"/>
    </row>
    <row r="142" spans="6:17" x14ac:dyDescent="0.35">
      <c r="F142" s="2" t="str">
        <f t="shared" si="17"/>
        <v/>
      </c>
      <c r="G142" s="2" t="str">
        <f t="shared" si="18"/>
        <v/>
      </c>
      <c r="H142" s="2" t="str">
        <f t="shared" si="19"/>
        <v/>
      </c>
      <c r="I142" s="2" t="str">
        <f t="shared" si="20"/>
        <v xml:space="preserve"> </v>
      </c>
      <c r="J142" s="2" t="str">
        <f>IF(C142&gt;=Parameters!$B$10,D142-EXP(Parameters!$B$2+Parameters!$B$4*LN($C142)), "")</f>
        <v/>
      </c>
      <c r="N142"/>
      <c r="O142"/>
      <c r="P142"/>
      <c r="Q142"/>
    </row>
    <row r="143" spans="6:17" x14ac:dyDescent="0.35">
      <c r="F143" s="2" t="str">
        <f t="shared" si="17"/>
        <v/>
      </c>
      <c r="G143" s="2" t="str">
        <f t="shared" si="18"/>
        <v/>
      </c>
      <c r="H143" s="2" t="str">
        <f t="shared" si="19"/>
        <v/>
      </c>
      <c r="I143" s="2" t="str">
        <f t="shared" si="20"/>
        <v xml:space="preserve"> </v>
      </c>
      <c r="J143" s="2" t="str">
        <f>IF(C143&gt;=Parameters!$B$10,D143-EXP(Parameters!$B$2+Parameters!$B$4*LN($C143)), "")</f>
        <v/>
      </c>
      <c r="N143"/>
      <c r="O143"/>
      <c r="P143"/>
      <c r="Q143"/>
    </row>
    <row r="144" spans="6:17" x14ac:dyDescent="0.35">
      <c r="F144" s="2" t="str">
        <f t="shared" si="17"/>
        <v/>
      </c>
      <c r="G144" s="2" t="str">
        <f t="shared" si="18"/>
        <v/>
      </c>
      <c r="H144" s="2" t="str">
        <f t="shared" si="19"/>
        <v/>
      </c>
      <c r="I144" s="2" t="str">
        <f t="shared" si="20"/>
        <v xml:space="preserve"> </v>
      </c>
      <c r="J144" s="2" t="str">
        <f>IF(C144&gt;=Parameters!$B$10,D144-EXP(Parameters!$B$2+Parameters!$B$4*LN($C144)), "")</f>
        <v/>
      </c>
      <c r="N144"/>
      <c r="O144"/>
      <c r="P144"/>
      <c r="Q144"/>
    </row>
    <row r="145" spans="6:17" x14ac:dyDescent="0.35">
      <c r="F145" s="2" t="str">
        <f t="shared" si="17"/>
        <v/>
      </c>
      <c r="G145" s="2" t="str">
        <f t="shared" si="18"/>
        <v/>
      </c>
      <c r="H145" s="2" t="str">
        <f t="shared" si="19"/>
        <v/>
      </c>
      <c r="I145" s="2" t="str">
        <f t="shared" si="20"/>
        <v xml:space="preserve"> </v>
      </c>
      <c r="J145" s="2" t="str">
        <f>IF(C145&gt;=Parameters!$B$10,D145-EXP(Parameters!$B$2+Parameters!$B$4*LN($C145)), "")</f>
        <v/>
      </c>
      <c r="N145"/>
      <c r="O145"/>
      <c r="P145"/>
      <c r="Q145"/>
    </row>
    <row r="146" spans="6:17" x14ac:dyDescent="0.35">
      <c r="F146" s="2" t="str">
        <f t="shared" si="17"/>
        <v/>
      </c>
      <c r="G146" s="2" t="str">
        <f t="shared" si="18"/>
        <v/>
      </c>
      <c r="H146" s="2" t="str">
        <f t="shared" si="19"/>
        <v/>
      </c>
      <c r="I146" s="2" t="str">
        <f t="shared" si="20"/>
        <v xml:space="preserve"> </v>
      </c>
      <c r="J146" s="2" t="str">
        <f>IF(C146&gt;=Parameters!$B$10,D146-EXP(Parameters!$B$2+Parameters!$B$4*LN($C146)), "")</f>
        <v/>
      </c>
      <c r="N146"/>
      <c r="O146"/>
      <c r="P146"/>
      <c r="Q146"/>
    </row>
    <row r="147" spans="6:17" x14ac:dyDescent="0.35">
      <c r="F147" s="2" t="str">
        <f t="shared" si="17"/>
        <v/>
      </c>
      <c r="G147" s="2" t="str">
        <f t="shared" si="18"/>
        <v/>
      </c>
      <c r="H147" s="2" t="str">
        <f t="shared" si="19"/>
        <v/>
      </c>
      <c r="I147" s="2" t="str">
        <f t="shared" si="20"/>
        <v xml:space="preserve"> </v>
      </c>
      <c r="J147" s="2" t="str">
        <f>IF(C147&gt;=Parameters!$B$10,D147-EXP(Parameters!$B$2+Parameters!$B$4*LN($C147)), "")</f>
        <v/>
      </c>
      <c r="N147"/>
      <c r="O147"/>
      <c r="P147"/>
      <c r="Q147"/>
    </row>
    <row r="148" spans="6:17" x14ac:dyDescent="0.35">
      <c r="F148" s="2" t="str">
        <f t="shared" si="17"/>
        <v/>
      </c>
      <c r="G148" s="2" t="str">
        <f t="shared" si="18"/>
        <v/>
      </c>
      <c r="H148" s="2" t="str">
        <f t="shared" si="19"/>
        <v/>
      </c>
      <c r="I148" s="2" t="str">
        <f t="shared" si="20"/>
        <v xml:space="preserve"> </v>
      </c>
      <c r="J148" s="2" t="str">
        <f>IF(C148&gt;=Parameters!$B$10,D148-EXP(Parameters!$B$2+Parameters!$B$4*LN($C148)), "")</f>
        <v/>
      </c>
      <c r="N148"/>
      <c r="O148"/>
      <c r="P148"/>
      <c r="Q148"/>
    </row>
    <row r="149" spans="6:17" x14ac:dyDescent="0.35">
      <c r="F149" s="2" t="str">
        <f t="shared" si="17"/>
        <v/>
      </c>
      <c r="G149" s="2" t="str">
        <f t="shared" si="18"/>
        <v/>
      </c>
      <c r="H149" s="2" t="str">
        <f t="shared" si="19"/>
        <v/>
      </c>
      <c r="I149" s="2" t="str">
        <f t="shared" si="20"/>
        <v xml:space="preserve"> </v>
      </c>
      <c r="J149" s="2" t="str">
        <f>IF(C149&gt;=Parameters!$B$10,D149-EXP(Parameters!$B$2+Parameters!$B$4*LN($C149)), "")</f>
        <v/>
      </c>
      <c r="N149"/>
      <c r="O149"/>
      <c r="P149"/>
      <c r="Q149"/>
    </row>
    <row r="150" spans="6:17" x14ac:dyDescent="0.35">
      <c r="F150" s="2" t="str">
        <f t="shared" si="17"/>
        <v/>
      </c>
      <c r="G150" s="2" t="str">
        <f t="shared" si="18"/>
        <v/>
      </c>
      <c r="H150" s="2" t="str">
        <f t="shared" si="19"/>
        <v/>
      </c>
      <c r="I150" s="2" t="str">
        <f t="shared" si="20"/>
        <v xml:space="preserve"> </v>
      </c>
      <c r="J150" s="2" t="str">
        <f>IF(C150&gt;=Parameters!$B$10,D150-EXP(Parameters!$B$2+Parameters!$B$4*LN($C150)), "")</f>
        <v/>
      </c>
      <c r="N150"/>
      <c r="O150"/>
      <c r="P150"/>
      <c r="Q150"/>
    </row>
    <row r="151" spans="6:17" x14ac:dyDescent="0.35">
      <c r="F151" s="2" t="str">
        <f t="shared" si="17"/>
        <v/>
      </c>
      <c r="G151" s="2" t="str">
        <f t="shared" si="18"/>
        <v/>
      </c>
      <c r="H151" s="2" t="str">
        <f t="shared" si="19"/>
        <v/>
      </c>
      <c r="I151" s="2" t="str">
        <f t="shared" si="20"/>
        <v xml:space="preserve"> </v>
      </c>
      <c r="J151" s="2" t="str">
        <f>IF(C151&gt;=Parameters!$B$10,D151-EXP(Parameters!$B$2+Parameters!$B$4*LN($C151)), "")</f>
        <v/>
      </c>
      <c r="N151"/>
      <c r="O151"/>
      <c r="P151"/>
      <c r="Q151"/>
    </row>
    <row r="152" spans="6:17" x14ac:dyDescent="0.35">
      <c r="F152" s="2" t="str">
        <f t="shared" si="17"/>
        <v/>
      </c>
      <c r="G152" s="2" t="str">
        <f t="shared" si="18"/>
        <v/>
      </c>
      <c r="H152" s="2" t="str">
        <f t="shared" si="19"/>
        <v/>
      </c>
      <c r="I152" s="2" t="str">
        <f t="shared" si="20"/>
        <v xml:space="preserve"> </v>
      </c>
      <c r="J152" s="2" t="str">
        <f>IF(C152&gt;=Parameters!$B$10,D152-EXP(Parameters!$B$2+Parameters!$B$4*LN($C152)), "")</f>
        <v/>
      </c>
      <c r="N152"/>
      <c r="O152"/>
      <c r="P152"/>
      <c r="Q152"/>
    </row>
    <row r="153" spans="6:17" x14ac:dyDescent="0.35">
      <c r="F153" s="2" t="str">
        <f t="shared" si="17"/>
        <v/>
      </c>
      <c r="G153" s="2" t="str">
        <f t="shared" si="18"/>
        <v/>
      </c>
      <c r="H153" s="2" t="str">
        <f t="shared" si="19"/>
        <v/>
      </c>
      <c r="I153" s="2" t="str">
        <f t="shared" si="20"/>
        <v xml:space="preserve"> </v>
      </c>
      <c r="J153" s="2" t="str">
        <f>IF(C153&gt;=Parameters!$B$10,D153-EXP(Parameters!$B$2+Parameters!$B$4*LN($C153)), "")</f>
        <v/>
      </c>
      <c r="N153"/>
      <c r="O153"/>
      <c r="P153"/>
      <c r="Q153"/>
    </row>
    <row r="154" spans="6:17" x14ac:dyDescent="0.35">
      <c r="F154" s="2" t="str">
        <f t="shared" si="17"/>
        <v/>
      </c>
      <c r="G154" s="2" t="str">
        <f t="shared" si="18"/>
        <v/>
      </c>
      <c r="H154" s="2" t="str">
        <f t="shared" si="19"/>
        <v/>
      </c>
      <c r="I154" s="2" t="str">
        <f t="shared" si="20"/>
        <v xml:space="preserve"> </v>
      </c>
      <c r="J154" s="2" t="str">
        <f>IF(C154&gt;=Parameters!$B$10,D154-EXP(Parameters!$B$2+Parameters!$B$4*LN($C154)), "")</f>
        <v/>
      </c>
      <c r="N154"/>
      <c r="O154"/>
      <c r="P154"/>
      <c r="Q154"/>
    </row>
    <row r="155" spans="6:17" x14ac:dyDescent="0.35">
      <c r="F155" s="2" t="str">
        <f t="shared" si="17"/>
        <v/>
      </c>
      <c r="G155" s="2" t="str">
        <f t="shared" si="18"/>
        <v/>
      </c>
      <c r="H155" s="2" t="str">
        <f t="shared" si="19"/>
        <v/>
      </c>
      <c r="I155" s="2" t="str">
        <f t="shared" si="20"/>
        <v xml:space="preserve"> </v>
      </c>
      <c r="J155" s="2" t="str">
        <f>IF(C155&gt;=Parameters!$B$10,D155-EXP(Parameters!$B$2+Parameters!$B$4*LN($C155)), "")</f>
        <v/>
      </c>
      <c r="N155"/>
      <c r="O155"/>
      <c r="P155"/>
      <c r="Q155"/>
    </row>
    <row r="156" spans="6:17" x14ac:dyDescent="0.35">
      <c r="F156" s="2" t="str">
        <f t="shared" si="17"/>
        <v/>
      </c>
      <c r="G156" s="2" t="str">
        <f t="shared" si="18"/>
        <v/>
      </c>
      <c r="H156" s="2" t="str">
        <f t="shared" si="19"/>
        <v/>
      </c>
      <c r="I156" s="2" t="str">
        <f t="shared" si="20"/>
        <v xml:space="preserve"> </v>
      </c>
      <c r="J156" s="2" t="str">
        <f>IF(C156&gt;=Parameters!$B$10,D156-EXP(Parameters!$B$2+Parameters!$B$4*LN($C156)), "")</f>
        <v/>
      </c>
      <c r="N156"/>
      <c r="O156"/>
      <c r="P156"/>
      <c r="Q156"/>
    </row>
    <row r="157" spans="6:17" x14ac:dyDescent="0.35">
      <c r="F157" s="2" t="str">
        <f t="shared" si="17"/>
        <v/>
      </c>
      <c r="G157" s="2" t="str">
        <f t="shared" si="18"/>
        <v/>
      </c>
      <c r="H157" s="2" t="str">
        <f t="shared" si="19"/>
        <v/>
      </c>
      <c r="I157" s="2" t="str">
        <f t="shared" si="20"/>
        <v xml:space="preserve"> </v>
      </c>
      <c r="J157" s="2" t="str">
        <f>IF(C157&gt;=Parameters!$B$10,D157-EXP(Parameters!$B$2+Parameters!$B$4*LN($C157)), "")</f>
        <v/>
      </c>
      <c r="N157"/>
      <c r="O157"/>
      <c r="P157"/>
      <c r="Q157"/>
    </row>
    <row r="158" spans="6:17" x14ac:dyDescent="0.35">
      <c r="F158" s="2" t="str">
        <f t="shared" si="17"/>
        <v/>
      </c>
      <c r="G158" s="2" t="str">
        <f t="shared" si="18"/>
        <v/>
      </c>
      <c r="H158" s="2" t="str">
        <f t="shared" si="19"/>
        <v/>
      </c>
      <c r="I158" s="2" t="str">
        <f t="shared" si="20"/>
        <v xml:space="preserve"> </v>
      </c>
      <c r="J158" s="2" t="str">
        <f>IF(C158&gt;=Parameters!$B$10,D158-EXP(Parameters!$B$2+Parameters!$B$4*LN($C158)), "")</f>
        <v/>
      </c>
      <c r="N158"/>
      <c r="O158"/>
      <c r="P158"/>
      <c r="Q158"/>
    </row>
    <row r="159" spans="6:17" x14ac:dyDescent="0.35">
      <c r="F159" s="2" t="str">
        <f t="shared" si="17"/>
        <v/>
      </c>
      <c r="G159" s="2" t="str">
        <f t="shared" si="18"/>
        <v/>
      </c>
      <c r="H159" s="2" t="str">
        <f t="shared" si="19"/>
        <v/>
      </c>
      <c r="I159" s="2" t="str">
        <f t="shared" si="20"/>
        <v xml:space="preserve"> </v>
      </c>
      <c r="J159" s="2" t="str">
        <f>IF(C159&gt;=Parameters!$B$10,D159-EXP(Parameters!$B$2+Parameters!$B$4*LN($C159)), "")</f>
        <v/>
      </c>
      <c r="N159"/>
      <c r="O159"/>
      <c r="P159"/>
      <c r="Q159"/>
    </row>
    <row r="160" spans="6:17" x14ac:dyDescent="0.35">
      <c r="F160" s="2" t="str">
        <f t="shared" si="17"/>
        <v/>
      </c>
      <c r="G160" s="2" t="str">
        <f t="shared" si="18"/>
        <v/>
      </c>
      <c r="H160" s="2" t="str">
        <f t="shared" si="19"/>
        <v/>
      </c>
      <c r="I160" s="2" t="str">
        <f t="shared" si="20"/>
        <v xml:space="preserve"> </v>
      </c>
      <c r="J160" s="2" t="str">
        <f>IF(C160&gt;=Parameters!$B$10,D160-EXP(Parameters!$B$2+Parameters!$B$4*LN($C160)), "")</f>
        <v/>
      </c>
      <c r="N160"/>
      <c r="O160"/>
      <c r="P160"/>
      <c r="Q160"/>
    </row>
    <row r="161" spans="6:17" x14ac:dyDescent="0.35">
      <c r="F161" s="2" t="str">
        <f t="shared" si="17"/>
        <v/>
      </c>
      <c r="G161" s="2" t="str">
        <f t="shared" si="18"/>
        <v/>
      </c>
      <c r="H161" s="2" t="str">
        <f t="shared" si="19"/>
        <v/>
      </c>
      <c r="I161" s="2" t="str">
        <f t="shared" si="20"/>
        <v xml:space="preserve"> </v>
      </c>
      <c r="J161" s="2" t="str">
        <f>IF(C161&gt;=Parameters!$B$10,D161-EXP(Parameters!$B$2+Parameters!$B$4*LN($C161)), "")</f>
        <v/>
      </c>
      <c r="N161"/>
      <c r="O161"/>
      <c r="P161"/>
      <c r="Q161"/>
    </row>
    <row r="162" spans="6:17" x14ac:dyDescent="0.35">
      <c r="F162" s="2" t="str">
        <f t="shared" si="17"/>
        <v/>
      </c>
      <c r="G162" s="2" t="str">
        <f t="shared" si="18"/>
        <v/>
      </c>
      <c r="H162" s="2" t="str">
        <f t="shared" si="19"/>
        <v/>
      </c>
      <c r="I162" s="2" t="str">
        <f t="shared" si="20"/>
        <v xml:space="preserve"> </v>
      </c>
      <c r="J162" s="2" t="str">
        <f>IF(C162&gt;=Parameters!$B$10,D162-EXP(Parameters!$B$2+Parameters!$B$4*LN($C162)), "")</f>
        <v/>
      </c>
      <c r="N162"/>
      <c r="O162"/>
      <c r="P162"/>
      <c r="Q162"/>
    </row>
    <row r="163" spans="6:17" x14ac:dyDescent="0.35">
      <c r="F163" s="2" t="str">
        <f t="shared" si="17"/>
        <v/>
      </c>
      <c r="G163" s="2" t="str">
        <f t="shared" si="18"/>
        <v/>
      </c>
      <c r="H163" s="2" t="str">
        <f t="shared" si="19"/>
        <v/>
      </c>
      <c r="I163" s="2" t="str">
        <f t="shared" si="20"/>
        <v xml:space="preserve"> </v>
      </c>
      <c r="J163" s="2" t="str">
        <f>IF(C163&gt;=Parameters!$B$10,D163-EXP(Parameters!$B$2+Parameters!$B$4*LN($C163)), "")</f>
        <v/>
      </c>
      <c r="N163"/>
      <c r="O163"/>
      <c r="P163"/>
      <c r="Q163"/>
    </row>
    <row r="164" spans="6:17" x14ac:dyDescent="0.35">
      <c r="F164" s="2" t="str">
        <f t="shared" si="17"/>
        <v/>
      </c>
      <c r="G164" s="2" t="str">
        <f t="shared" si="18"/>
        <v/>
      </c>
      <c r="H164" s="2" t="str">
        <f t="shared" si="19"/>
        <v/>
      </c>
      <c r="I164" s="2" t="str">
        <f t="shared" si="20"/>
        <v xml:space="preserve"> </v>
      </c>
      <c r="J164" s="2" t="str">
        <f>IF(C164&gt;=Parameters!$B$10,D164-EXP(Parameters!$B$2+Parameters!$B$4*LN($C164)), "")</f>
        <v/>
      </c>
      <c r="N164"/>
      <c r="O164"/>
      <c r="P164"/>
      <c r="Q164"/>
    </row>
    <row r="165" spans="6:17" x14ac:dyDescent="0.35">
      <c r="F165" s="2" t="str">
        <f t="shared" si="17"/>
        <v/>
      </c>
      <c r="G165" s="2" t="str">
        <f t="shared" si="18"/>
        <v/>
      </c>
      <c r="H165" s="2" t="str">
        <f t="shared" si="19"/>
        <v/>
      </c>
      <c r="I165" s="2" t="str">
        <f t="shared" si="20"/>
        <v xml:space="preserve"> </v>
      </c>
      <c r="J165" s="2" t="str">
        <f>IF(C165&gt;=Parameters!$B$10,D165-EXP(Parameters!$B$2+Parameters!$B$4*LN($C165)), "")</f>
        <v/>
      </c>
      <c r="N165"/>
      <c r="O165"/>
      <c r="P165"/>
      <c r="Q165"/>
    </row>
    <row r="166" spans="6:17" x14ac:dyDescent="0.35">
      <c r="F166" s="2" t="str">
        <f t="shared" si="17"/>
        <v/>
      </c>
      <c r="G166" s="2" t="str">
        <f t="shared" si="18"/>
        <v/>
      </c>
      <c r="H166" s="2" t="str">
        <f t="shared" si="19"/>
        <v/>
      </c>
      <c r="I166" s="2" t="str">
        <f t="shared" si="20"/>
        <v xml:space="preserve"> </v>
      </c>
      <c r="J166" s="2" t="str">
        <f>IF(C166&gt;=Parameters!$B$10,D166-EXP(Parameters!$B$2+Parameters!$B$4*LN($C166)), "")</f>
        <v/>
      </c>
      <c r="N166"/>
      <c r="O166"/>
      <c r="P166"/>
      <c r="Q166"/>
    </row>
    <row r="167" spans="6:17" x14ac:dyDescent="0.35">
      <c r="F167" s="2" t="str">
        <f t="shared" si="17"/>
        <v/>
      </c>
      <c r="G167" s="2" t="str">
        <f t="shared" si="18"/>
        <v/>
      </c>
      <c r="H167" s="2" t="str">
        <f t="shared" si="19"/>
        <v/>
      </c>
      <c r="I167" s="2" t="str">
        <f t="shared" si="20"/>
        <v xml:space="preserve"> </v>
      </c>
      <c r="J167" s="2" t="str">
        <f>IF(C167&gt;=Parameters!$B$10,D167-EXP(Parameters!$B$2+Parameters!$B$4*LN($C167)), "")</f>
        <v/>
      </c>
      <c r="N167"/>
      <c r="O167"/>
      <c r="P167"/>
      <c r="Q167"/>
    </row>
    <row r="168" spans="6:17" x14ac:dyDescent="0.35">
      <c r="F168" s="2" t="str">
        <f t="shared" si="17"/>
        <v/>
      </c>
      <c r="G168" s="2" t="str">
        <f t="shared" si="18"/>
        <v/>
      </c>
      <c r="H168" s="2" t="str">
        <f t="shared" si="19"/>
        <v/>
      </c>
      <c r="I168" s="2" t="str">
        <f t="shared" si="20"/>
        <v xml:space="preserve"> </v>
      </c>
      <c r="J168" s="2" t="str">
        <f>IF(C168&gt;=Parameters!$B$10,D168-EXP(Parameters!$B$2+Parameters!$B$4*LN($C168)), "")</f>
        <v/>
      </c>
      <c r="N168"/>
      <c r="O168"/>
      <c r="P168"/>
      <c r="Q168"/>
    </row>
    <row r="169" spans="6:17" x14ac:dyDescent="0.35">
      <c r="F169" s="2" t="str">
        <f t="shared" si="17"/>
        <v/>
      </c>
      <c r="G169" s="2" t="str">
        <f t="shared" si="18"/>
        <v/>
      </c>
      <c r="H169" s="2" t="str">
        <f t="shared" si="19"/>
        <v/>
      </c>
      <c r="I169" s="2" t="str">
        <f t="shared" si="20"/>
        <v xml:space="preserve"> </v>
      </c>
      <c r="J169" s="2" t="str">
        <f>IF(C169&gt;=Parameters!$B$10,D169-EXP(Parameters!$B$2+Parameters!$B$4*LN($C169)), "")</f>
        <v/>
      </c>
      <c r="N169"/>
      <c r="O169"/>
      <c r="P169"/>
      <c r="Q169"/>
    </row>
    <row r="170" spans="6:17" x14ac:dyDescent="0.35">
      <c r="F170" s="2" t="str">
        <f t="shared" si="17"/>
        <v/>
      </c>
      <c r="G170" s="2" t="str">
        <f t="shared" si="18"/>
        <v/>
      </c>
      <c r="H170" s="2" t="str">
        <f t="shared" si="19"/>
        <v/>
      </c>
      <c r="I170" s="2" t="str">
        <f t="shared" si="20"/>
        <v xml:space="preserve"> </v>
      </c>
      <c r="J170" s="2" t="str">
        <f>IF(C170&gt;=Parameters!$B$10,D170-EXP(Parameters!$B$2+Parameters!$B$4*LN($C170)), "")</f>
        <v/>
      </c>
      <c r="N170"/>
      <c r="O170"/>
      <c r="P170"/>
      <c r="Q170"/>
    </row>
    <row r="171" spans="6:17" x14ac:dyDescent="0.35">
      <c r="F171" s="2" t="str">
        <f t="shared" si="17"/>
        <v/>
      </c>
      <c r="G171" s="2" t="str">
        <f t="shared" si="18"/>
        <v/>
      </c>
      <c r="H171" s="2" t="str">
        <f t="shared" si="19"/>
        <v/>
      </c>
      <c r="I171" s="2" t="str">
        <f t="shared" si="20"/>
        <v xml:space="preserve"> </v>
      </c>
      <c r="J171" s="2" t="str">
        <f>IF(C171&gt;=Parameters!$B$10,D171-EXP(Parameters!$B$2+Parameters!$B$4*LN($C171)), "")</f>
        <v/>
      </c>
      <c r="N171"/>
      <c r="O171"/>
      <c r="P171"/>
      <c r="Q171"/>
    </row>
    <row r="172" spans="6:17" x14ac:dyDescent="0.35">
      <c r="F172" s="2" t="str">
        <f t="shared" si="17"/>
        <v/>
      </c>
      <c r="G172" s="2" t="str">
        <f t="shared" si="18"/>
        <v/>
      </c>
      <c r="H172" s="2" t="str">
        <f t="shared" si="19"/>
        <v/>
      </c>
      <c r="I172" s="2" t="str">
        <f t="shared" si="20"/>
        <v xml:space="preserve"> </v>
      </c>
      <c r="J172" s="2" t="str">
        <f>IF(C172&gt;=Parameters!$B$10,D172-EXP(Parameters!$B$2+Parameters!$B$4*LN($C172)), "")</f>
        <v/>
      </c>
      <c r="N172"/>
      <c r="O172"/>
      <c r="P172"/>
      <c r="Q172"/>
    </row>
    <row r="173" spans="6:17" x14ac:dyDescent="0.35">
      <c r="F173" s="2" t="str">
        <f t="shared" si="17"/>
        <v/>
      </c>
      <c r="G173" s="2" t="str">
        <f t="shared" si="18"/>
        <v/>
      </c>
      <c r="H173" s="2" t="str">
        <f t="shared" si="19"/>
        <v/>
      </c>
      <c r="I173" s="2" t="str">
        <f t="shared" si="20"/>
        <v xml:space="preserve"> </v>
      </c>
      <c r="J173" s="2" t="str">
        <f>IF(C173&gt;=Parameters!$B$10,D173-EXP(Parameters!$B$2+Parameters!$B$4*LN($C173)), "")</f>
        <v/>
      </c>
      <c r="N173"/>
      <c r="O173"/>
      <c r="P173"/>
      <c r="Q173"/>
    </row>
    <row r="174" spans="6:17" x14ac:dyDescent="0.35">
      <c r="F174" s="2" t="str">
        <f t="shared" si="17"/>
        <v/>
      </c>
      <c r="G174" s="2" t="str">
        <f t="shared" si="18"/>
        <v/>
      </c>
      <c r="H174" s="2" t="str">
        <f t="shared" si="19"/>
        <v/>
      </c>
      <c r="I174" s="2" t="str">
        <f t="shared" si="20"/>
        <v xml:space="preserve"> </v>
      </c>
      <c r="J174" s="2" t="str">
        <f>IF(C174&gt;=Parameters!$B$10,D174-EXP(Parameters!$B$2+Parameters!$B$4*LN($C174)), "")</f>
        <v/>
      </c>
      <c r="N174"/>
      <c r="O174"/>
      <c r="P174"/>
      <c r="Q174"/>
    </row>
    <row r="175" spans="6:17" x14ac:dyDescent="0.35">
      <c r="F175" s="2" t="str">
        <f t="shared" si="17"/>
        <v/>
      </c>
      <c r="G175" s="2" t="str">
        <f t="shared" si="18"/>
        <v/>
      </c>
      <c r="H175" s="2" t="str">
        <f t="shared" si="19"/>
        <v/>
      </c>
      <c r="I175" s="2" t="str">
        <f t="shared" si="20"/>
        <v xml:space="preserve"> </v>
      </c>
      <c r="J175" s="2" t="str">
        <f>IF(C175&gt;=Parameters!$B$10,D175-EXP(Parameters!$B$2+Parameters!$B$4*LN($C175)), "")</f>
        <v/>
      </c>
      <c r="N175"/>
      <c r="O175"/>
      <c r="P175"/>
      <c r="Q175"/>
    </row>
    <row r="176" spans="6:17" x14ac:dyDescent="0.35">
      <c r="F176" s="2" t="str">
        <f t="shared" si="17"/>
        <v/>
      </c>
      <c r="G176" s="2" t="str">
        <f t="shared" si="18"/>
        <v/>
      </c>
      <c r="H176" s="2" t="str">
        <f t="shared" si="19"/>
        <v/>
      </c>
      <c r="I176" s="2" t="str">
        <f t="shared" si="20"/>
        <v xml:space="preserve"> </v>
      </c>
      <c r="J176" s="2" t="str">
        <f>IF(C176&gt;=Parameters!$B$10,D176-EXP(Parameters!$B$2+Parameters!$B$4*LN($C176)), "")</f>
        <v/>
      </c>
      <c r="N176"/>
      <c r="O176"/>
      <c r="P176"/>
      <c r="Q176"/>
    </row>
    <row r="177" spans="6:17" x14ac:dyDescent="0.35">
      <c r="F177" s="2" t="str">
        <f t="shared" si="17"/>
        <v/>
      </c>
      <c r="G177" s="2" t="str">
        <f t="shared" si="18"/>
        <v/>
      </c>
      <c r="H177" s="2" t="str">
        <f t="shared" si="19"/>
        <v/>
      </c>
      <c r="I177" s="2" t="str">
        <f t="shared" si="20"/>
        <v xml:space="preserve"> </v>
      </c>
      <c r="J177" s="2" t="str">
        <f>IF(C177&gt;=Parameters!$B$10,D177-EXP(Parameters!$B$2+Parameters!$B$4*LN($C177)), "")</f>
        <v/>
      </c>
      <c r="N177"/>
      <c r="O177"/>
      <c r="P177"/>
      <c r="Q177"/>
    </row>
    <row r="178" spans="6:17" x14ac:dyDescent="0.35">
      <c r="F178" s="2" t="str">
        <f t="shared" si="17"/>
        <v/>
      </c>
      <c r="G178" s="2" t="str">
        <f t="shared" si="18"/>
        <v/>
      </c>
      <c r="H178" s="2" t="str">
        <f t="shared" si="19"/>
        <v/>
      </c>
      <c r="I178" s="2" t="str">
        <f t="shared" si="20"/>
        <v xml:space="preserve"> </v>
      </c>
      <c r="J178" s="2" t="str">
        <f>IF(C178&gt;=Parameters!$B$10,D178-EXP(Parameters!$B$2+Parameters!$B$4*LN($C178)), "")</f>
        <v/>
      </c>
      <c r="N178"/>
      <c r="O178"/>
      <c r="P178"/>
      <c r="Q178"/>
    </row>
    <row r="179" spans="6:17" x14ac:dyDescent="0.35">
      <c r="F179" s="2" t="str">
        <f t="shared" si="17"/>
        <v/>
      </c>
      <c r="G179" s="2" t="str">
        <f t="shared" si="18"/>
        <v/>
      </c>
      <c r="H179" s="2" t="str">
        <f t="shared" si="19"/>
        <v/>
      </c>
      <c r="I179" s="2" t="str">
        <f t="shared" si="20"/>
        <v xml:space="preserve"> </v>
      </c>
      <c r="J179" s="2" t="str">
        <f>IF(C179&gt;=Parameters!$B$10,D179-EXP(Parameters!$B$2+Parameters!$B$4*LN($C179)), "")</f>
        <v/>
      </c>
      <c r="N179"/>
      <c r="O179"/>
      <c r="P179"/>
      <c r="Q179"/>
    </row>
    <row r="180" spans="6:17" x14ac:dyDescent="0.35">
      <c r="F180" s="2" t="str">
        <f t="shared" si="17"/>
        <v/>
      </c>
      <c r="G180" s="2" t="str">
        <f t="shared" si="18"/>
        <v/>
      </c>
      <c r="H180" s="2" t="str">
        <f t="shared" si="19"/>
        <v/>
      </c>
      <c r="I180" s="2" t="str">
        <f t="shared" si="20"/>
        <v xml:space="preserve"> </v>
      </c>
      <c r="J180" s="2" t="str">
        <f>IF(C180&gt;=Parameters!$B$10,D180-EXP(Parameters!$B$2+Parameters!$B$4*LN($C180)), "")</f>
        <v/>
      </c>
      <c r="N180"/>
      <c r="O180"/>
      <c r="P180"/>
      <c r="Q180"/>
    </row>
    <row r="181" spans="6:17" x14ac:dyDescent="0.35">
      <c r="F181" s="2" t="str">
        <f t="shared" si="17"/>
        <v/>
      </c>
      <c r="G181" s="2" t="str">
        <f t="shared" si="18"/>
        <v/>
      </c>
      <c r="H181" s="2" t="str">
        <f t="shared" si="19"/>
        <v/>
      </c>
      <c r="I181" s="2" t="str">
        <f t="shared" si="20"/>
        <v xml:space="preserve"> </v>
      </c>
      <c r="J181" s="2" t="str">
        <f>IF(C181&gt;=Parameters!$B$10,D181-EXP(Parameters!$B$2+Parameters!$B$4*LN($C181)), "")</f>
        <v/>
      </c>
      <c r="N181"/>
      <c r="O181"/>
      <c r="P181"/>
      <c r="Q181"/>
    </row>
    <row r="182" spans="6:17" x14ac:dyDescent="0.35">
      <c r="F182" s="2" t="str">
        <f t="shared" si="17"/>
        <v/>
      </c>
      <c r="G182" s="2" t="str">
        <f t="shared" si="18"/>
        <v/>
      </c>
      <c r="H182" s="2" t="str">
        <f t="shared" si="19"/>
        <v/>
      </c>
      <c r="I182" s="2" t="str">
        <f t="shared" si="20"/>
        <v xml:space="preserve"> </v>
      </c>
      <c r="J182" s="2" t="str">
        <f>IF(C182&gt;=Parameters!$B$10,D182-EXP(Parameters!$B$2+Parameters!$B$4*LN($C182)), "")</f>
        <v/>
      </c>
      <c r="N182"/>
      <c r="O182"/>
      <c r="P182"/>
      <c r="Q182"/>
    </row>
    <row r="183" spans="6:17" x14ac:dyDescent="0.35">
      <c r="F183" s="2" t="str">
        <f t="shared" si="17"/>
        <v/>
      </c>
      <c r="G183" s="2" t="str">
        <f t="shared" si="18"/>
        <v/>
      </c>
      <c r="H183" s="2" t="str">
        <f t="shared" si="19"/>
        <v/>
      </c>
      <c r="I183" s="2" t="str">
        <f t="shared" si="20"/>
        <v xml:space="preserve"> </v>
      </c>
      <c r="J183" s="2" t="str">
        <f>IF(C183&gt;=Parameters!$B$10,D183-EXP(Parameters!$B$2+Parameters!$B$4*LN($C183)), "")</f>
        <v/>
      </c>
      <c r="N183"/>
      <c r="O183"/>
      <c r="P183"/>
      <c r="Q183"/>
    </row>
    <row r="184" spans="6:17" x14ac:dyDescent="0.35">
      <c r="F184" s="2" t="str">
        <f t="shared" si="17"/>
        <v/>
      </c>
      <c r="G184" s="2" t="str">
        <f t="shared" si="18"/>
        <v/>
      </c>
      <c r="H184" s="2" t="str">
        <f t="shared" si="19"/>
        <v/>
      </c>
      <c r="I184" s="2" t="str">
        <f t="shared" si="20"/>
        <v xml:space="preserve"> </v>
      </c>
      <c r="J184" s="2" t="str">
        <f>IF(C184&gt;=Parameters!$B$10,D184-EXP(Parameters!$B$2+Parameters!$B$4*LN($C184)), "")</f>
        <v/>
      </c>
      <c r="N184"/>
      <c r="O184"/>
      <c r="P184"/>
      <c r="Q184"/>
    </row>
    <row r="185" spans="6:17" x14ac:dyDescent="0.35">
      <c r="F185" s="2" t="str">
        <f t="shared" si="17"/>
        <v/>
      </c>
      <c r="G185" s="2" t="str">
        <f t="shared" si="18"/>
        <v/>
      </c>
      <c r="H185" s="2" t="str">
        <f t="shared" si="19"/>
        <v/>
      </c>
      <c r="I185" s="2" t="str">
        <f t="shared" si="20"/>
        <v xml:space="preserve"> </v>
      </c>
      <c r="J185" s="2" t="str">
        <f>IF(C185&gt;=Parameters!$B$10,D185-EXP(Parameters!$B$2+Parameters!$B$4*LN($C185)), "")</f>
        <v/>
      </c>
      <c r="N185"/>
      <c r="O185"/>
      <c r="P185"/>
      <c r="Q185"/>
    </row>
    <row r="186" spans="6:17" x14ac:dyDescent="0.35">
      <c r="F186" s="2" t="str">
        <f t="shared" si="17"/>
        <v/>
      </c>
      <c r="G186" s="2" t="str">
        <f t="shared" si="18"/>
        <v/>
      </c>
      <c r="H186" s="2" t="str">
        <f t="shared" si="19"/>
        <v/>
      </c>
      <c r="I186" s="2" t="str">
        <f t="shared" si="20"/>
        <v xml:space="preserve"> </v>
      </c>
      <c r="J186" s="2" t="str">
        <f>IF(C186&gt;=Parameters!$B$10,D186-EXP(Parameters!$B$2+Parameters!$B$4*LN($C186)), "")</f>
        <v/>
      </c>
      <c r="N186"/>
      <c r="O186"/>
      <c r="P186"/>
      <c r="Q186"/>
    </row>
    <row r="187" spans="6:17" x14ac:dyDescent="0.35">
      <c r="F187" s="2" t="str">
        <f t="shared" si="17"/>
        <v/>
      </c>
      <c r="G187" s="2" t="str">
        <f t="shared" si="18"/>
        <v/>
      </c>
      <c r="H187" s="2" t="str">
        <f t="shared" si="19"/>
        <v/>
      </c>
      <c r="I187" s="2" t="str">
        <f t="shared" si="20"/>
        <v xml:space="preserve"> </v>
      </c>
      <c r="J187" s="2" t="str">
        <f>IF(C187&gt;=Parameters!$B$10,D187-EXP(Parameters!$B$2+Parameters!$B$4*LN($C187)), "")</f>
        <v/>
      </c>
      <c r="N187"/>
      <c r="O187"/>
      <c r="P187"/>
      <c r="Q187"/>
    </row>
    <row r="188" spans="6:17" x14ac:dyDescent="0.35">
      <c r="F188" s="2" t="str">
        <f t="shared" si="17"/>
        <v/>
      </c>
      <c r="G188" s="2" t="str">
        <f t="shared" si="18"/>
        <v/>
      </c>
      <c r="H188" s="2" t="str">
        <f t="shared" si="19"/>
        <v/>
      </c>
      <c r="I188" s="2" t="str">
        <f t="shared" si="20"/>
        <v xml:space="preserve"> </v>
      </c>
      <c r="J188" s="2" t="str">
        <f>IF(C188&gt;=Parameters!$B$10,D188-EXP(Parameters!$B$2+Parameters!$B$4*LN($C188)), "")</f>
        <v/>
      </c>
      <c r="N188"/>
      <c r="O188"/>
      <c r="P188"/>
      <c r="Q188"/>
    </row>
    <row r="189" spans="6:17" x14ac:dyDescent="0.35">
      <c r="F189" s="2" t="str">
        <f t="shared" si="17"/>
        <v/>
      </c>
      <c r="G189" s="2" t="str">
        <f t="shared" si="18"/>
        <v/>
      </c>
      <c r="H189" s="2" t="str">
        <f t="shared" si="19"/>
        <v/>
      </c>
      <c r="I189" s="2" t="str">
        <f t="shared" si="20"/>
        <v xml:space="preserve"> </v>
      </c>
      <c r="J189" s="2" t="str">
        <f>IF(C189&gt;=Parameters!$B$10,D189-EXP(Parameters!$B$2+Parameters!$B$4*LN($C189)), "")</f>
        <v/>
      </c>
      <c r="N189"/>
      <c r="O189"/>
      <c r="P189"/>
      <c r="Q189"/>
    </row>
    <row r="190" spans="6:17" x14ac:dyDescent="0.35">
      <c r="F190" s="2" t="str">
        <f t="shared" si="17"/>
        <v/>
      </c>
      <c r="G190" s="2" t="str">
        <f t="shared" si="18"/>
        <v/>
      </c>
      <c r="H190" s="2" t="str">
        <f t="shared" si="19"/>
        <v/>
      </c>
      <c r="I190" s="2" t="str">
        <f t="shared" si="20"/>
        <v xml:space="preserve"> </v>
      </c>
      <c r="J190" s="2" t="str">
        <f>IF(C190&gt;=Parameters!$B$10,D190-EXP(Parameters!$B$2+Parameters!$B$4*LN($C190)), "")</f>
        <v/>
      </c>
      <c r="N190"/>
      <c r="O190"/>
      <c r="P190"/>
      <c r="Q190"/>
    </row>
    <row r="191" spans="6:17" x14ac:dyDescent="0.35">
      <c r="F191" s="2" t="str">
        <f t="shared" si="17"/>
        <v/>
      </c>
      <c r="G191" s="2" t="str">
        <f t="shared" si="18"/>
        <v/>
      </c>
      <c r="H191" s="2" t="str">
        <f t="shared" si="19"/>
        <v/>
      </c>
      <c r="I191" s="2" t="str">
        <f t="shared" si="20"/>
        <v xml:space="preserve"> </v>
      </c>
      <c r="J191" s="2" t="str">
        <f>IF(C191&gt;=Parameters!$B$10,D191-EXP(Parameters!$B$2+Parameters!$B$4*LN($C191)), "")</f>
        <v/>
      </c>
      <c r="N191"/>
      <c r="O191"/>
      <c r="P191"/>
      <c r="Q191"/>
    </row>
    <row r="192" spans="6:17" x14ac:dyDescent="0.35">
      <c r="F192" s="2" t="str">
        <f t="shared" si="17"/>
        <v/>
      </c>
      <c r="G192" s="2" t="str">
        <f t="shared" si="18"/>
        <v/>
      </c>
      <c r="H192" s="2" t="str">
        <f t="shared" si="19"/>
        <v/>
      </c>
      <c r="I192" s="2" t="str">
        <f t="shared" si="20"/>
        <v xml:space="preserve"> </v>
      </c>
      <c r="J192" s="2" t="str">
        <f>IF(C192&gt;=Parameters!$B$10,D192-EXP(Parameters!$B$2+Parameters!$B$4*LN($C192)), "")</f>
        <v/>
      </c>
      <c r="N192"/>
      <c r="O192"/>
      <c r="P192"/>
      <c r="Q192"/>
    </row>
    <row r="193" spans="6:17" x14ac:dyDescent="0.35">
      <c r="F193" s="2" t="str">
        <f t="shared" si="17"/>
        <v/>
      </c>
      <c r="G193" s="2" t="str">
        <f t="shared" si="18"/>
        <v/>
      </c>
      <c r="H193" s="2" t="str">
        <f t="shared" si="19"/>
        <v/>
      </c>
      <c r="I193" s="2" t="str">
        <f t="shared" si="20"/>
        <v xml:space="preserve"> </v>
      </c>
      <c r="J193" s="2" t="str">
        <f>IF(C193&gt;=Parameters!$B$10,D193-EXP(Parameters!$B$2+Parameters!$B$4*LN($C193)), "")</f>
        <v/>
      </c>
      <c r="N193"/>
      <c r="O193"/>
      <c r="P193"/>
      <c r="Q193"/>
    </row>
    <row r="194" spans="6:17" x14ac:dyDescent="0.35">
      <c r="F194" s="2" t="str">
        <f t="shared" ref="F194:F257" si="21">RIGHT(C194,1)</f>
        <v/>
      </c>
      <c r="G194" s="2" t="str">
        <f t="shared" ref="G194:G257" si="22">RIGHT(D194,1)</f>
        <v/>
      </c>
      <c r="H194" s="2" t="str">
        <f t="shared" ref="H194:H257" si="23">RIGHT(E194,1)</f>
        <v/>
      </c>
      <c r="I194" s="2" t="str">
        <f t="shared" ref="I194:I257" si="24">C194&amp; " " &amp;D194</f>
        <v xml:space="preserve"> </v>
      </c>
      <c r="J194" s="2" t="str">
        <f>IF(C194&gt;=Parameters!$B$10,D194-EXP(Parameters!$B$2+Parameters!$B$4*LN($C194)), "")</f>
        <v/>
      </c>
      <c r="N194"/>
      <c r="O194"/>
      <c r="P194"/>
      <c r="Q194"/>
    </row>
    <row r="195" spans="6:17" x14ac:dyDescent="0.35">
      <c r="F195" s="2" t="str">
        <f t="shared" si="21"/>
        <v/>
      </c>
      <c r="G195" s="2" t="str">
        <f t="shared" si="22"/>
        <v/>
      </c>
      <c r="H195" s="2" t="str">
        <f t="shared" si="23"/>
        <v/>
      </c>
      <c r="I195" s="2" t="str">
        <f t="shared" si="24"/>
        <v xml:space="preserve"> </v>
      </c>
      <c r="J195" s="2" t="str">
        <f>IF(C195&gt;=Parameters!$B$10,D195-EXP(Parameters!$B$2+Parameters!$B$4*LN($C195)), "")</f>
        <v/>
      </c>
      <c r="N195"/>
      <c r="O195"/>
      <c r="P195"/>
      <c r="Q195"/>
    </row>
    <row r="196" spans="6:17" x14ac:dyDescent="0.35">
      <c r="F196" s="2" t="str">
        <f t="shared" si="21"/>
        <v/>
      </c>
      <c r="G196" s="2" t="str">
        <f t="shared" si="22"/>
        <v/>
      </c>
      <c r="H196" s="2" t="str">
        <f t="shared" si="23"/>
        <v/>
      </c>
      <c r="I196" s="2" t="str">
        <f t="shared" si="24"/>
        <v xml:space="preserve"> </v>
      </c>
      <c r="J196" s="2" t="str">
        <f>IF(C196&gt;=Parameters!$B$10,D196-EXP(Parameters!$B$2+Parameters!$B$4*LN($C196)), "")</f>
        <v/>
      </c>
      <c r="N196"/>
      <c r="O196"/>
      <c r="P196"/>
      <c r="Q196"/>
    </row>
    <row r="197" spans="6:17" x14ac:dyDescent="0.35">
      <c r="F197" s="2" t="str">
        <f t="shared" si="21"/>
        <v/>
      </c>
      <c r="G197" s="2" t="str">
        <f t="shared" si="22"/>
        <v/>
      </c>
      <c r="H197" s="2" t="str">
        <f t="shared" si="23"/>
        <v/>
      </c>
      <c r="I197" s="2" t="str">
        <f t="shared" si="24"/>
        <v xml:space="preserve"> </v>
      </c>
      <c r="J197" s="2" t="str">
        <f>IF(C197&gt;=Parameters!$B$10,D197-EXP(Parameters!$B$2+Parameters!$B$4*LN($C197)), "")</f>
        <v/>
      </c>
      <c r="N197"/>
      <c r="O197"/>
      <c r="P197"/>
      <c r="Q197"/>
    </row>
    <row r="198" spans="6:17" x14ac:dyDescent="0.35">
      <c r="F198" s="2" t="str">
        <f t="shared" si="21"/>
        <v/>
      </c>
      <c r="G198" s="2" t="str">
        <f t="shared" si="22"/>
        <v/>
      </c>
      <c r="H198" s="2" t="str">
        <f t="shared" si="23"/>
        <v/>
      </c>
      <c r="I198" s="2" t="str">
        <f t="shared" si="24"/>
        <v xml:space="preserve"> </v>
      </c>
      <c r="J198" s="2" t="str">
        <f>IF(C198&gt;=Parameters!$B$10,D198-EXP(Parameters!$B$2+Parameters!$B$4*LN($C198)), "")</f>
        <v/>
      </c>
      <c r="N198"/>
      <c r="O198"/>
      <c r="P198"/>
      <c r="Q198"/>
    </row>
    <row r="199" spans="6:17" x14ac:dyDescent="0.35">
      <c r="F199" s="2" t="str">
        <f t="shared" si="21"/>
        <v/>
      </c>
      <c r="G199" s="2" t="str">
        <f t="shared" si="22"/>
        <v/>
      </c>
      <c r="H199" s="2" t="str">
        <f t="shared" si="23"/>
        <v/>
      </c>
      <c r="I199" s="2" t="str">
        <f t="shared" si="24"/>
        <v xml:space="preserve"> </v>
      </c>
      <c r="J199" s="2" t="str">
        <f>IF(C199&gt;=Parameters!$B$10,D199-EXP(Parameters!$B$2+Parameters!$B$4*LN($C199)), "")</f>
        <v/>
      </c>
      <c r="N199"/>
      <c r="O199"/>
      <c r="P199"/>
      <c r="Q199"/>
    </row>
    <row r="200" spans="6:17" x14ac:dyDescent="0.35">
      <c r="F200" s="2" t="str">
        <f t="shared" si="21"/>
        <v/>
      </c>
      <c r="G200" s="2" t="str">
        <f t="shared" si="22"/>
        <v/>
      </c>
      <c r="H200" s="2" t="str">
        <f t="shared" si="23"/>
        <v/>
      </c>
      <c r="I200" s="2" t="str">
        <f t="shared" si="24"/>
        <v xml:space="preserve"> </v>
      </c>
      <c r="J200" s="2" t="str">
        <f>IF(C200&gt;=Parameters!$B$10,D200-EXP(Parameters!$B$2+Parameters!$B$4*LN($C200)), "")</f>
        <v/>
      </c>
      <c r="N200"/>
      <c r="O200"/>
      <c r="P200"/>
      <c r="Q200"/>
    </row>
    <row r="201" spans="6:17" x14ac:dyDescent="0.35">
      <c r="F201" s="2" t="str">
        <f t="shared" si="21"/>
        <v/>
      </c>
      <c r="G201" s="2" t="str">
        <f t="shared" si="22"/>
        <v/>
      </c>
      <c r="H201" s="2" t="str">
        <f t="shared" si="23"/>
        <v/>
      </c>
      <c r="I201" s="2" t="str">
        <f t="shared" si="24"/>
        <v xml:space="preserve"> </v>
      </c>
      <c r="J201" s="2" t="str">
        <f>IF(C201&gt;=Parameters!$B$10,D201-EXP(Parameters!$B$2+Parameters!$B$4*LN($C201)), "")</f>
        <v/>
      </c>
      <c r="N201"/>
      <c r="O201"/>
      <c r="P201"/>
      <c r="Q201"/>
    </row>
    <row r="202" spans="6:17" x14ac:dyDescent="0.35">
      <c r="F202" s="2" t="str">
        <f t="shared" si="21"/>
        <v/>
      </c>
      <c r="G202" s="2" t="str">
        <f t="shared" si="22"/>
        <v/>
      </c>
      <c r="H202" s="2" t="str">
        <f t="shared" si="23"/>
        <v/>
      </c>
      <c r="I202" s="2" t="str">
        <f t="shared" si="24"/>
        <v xml:space="preserve"> </v>
      </c>
      <c r="J202" s="2" t="str">
        <f>IF(C202&gt;=Parameters!$B$10,D202-EXP(Parameters!$B$2+Parameters!$B$4*LN($C202)), "")</f>
        <v/>
      </c>
      <c r="N202"/>
      <c r="O202"/>
      <c r="P202"/>
      <c r="Q202"/>
    </row>
    <row r="203" spans="6:17" x14ac:dyDescent="0.35">
      <c r="F203" s="2" t="str">
        <f t="shared" si="21"/>
        <v/>
      </c>
      <c r="G203" s="2" t="str">
        <f t="shared" si="22"/>
        <v/>
      </c>
      <c r="H203" s="2" t="str">
        <f t="shared" si="23"/>
        <v/>
      </c>
      <c r="I203" s="2" t="str">
        <f t="shared" si="24"/>
        <v xml:space="preserve"> </v>
      </c>
      <c r="J203" s="2" t="str">
        <f>IF(C203&gt;=Parameters!$B$10,D203-EXP(Parameters!$B$2+Parameters!$B$4*LN($C203)), "")</f>
        <v/>
      </c>
      <c r="N203"/>
      <c r="O203"/>
      <c r="P203"/>
      <c r="Q203"/>
    </row>
    <row r="204" spans="6:17" x14ac:dyDescent="0.35">
      <c r="F204" s="2" t="str">
        <f t="shared" si="21"/>
        <v/>
      </c>
      <c r="G204" s="2" t="str">
        <f t="shared" si="22"/>
        <v/>
      </c>
      <c r="H204" s="2" t="str">
        <f t="shared" si="23"/>
        <v/>
      </c>
      <c r="I204" s="2" t="str">
        <f t="shared" si="24"/>
        <v xml:space="preserve"> </v>
      </c>
      <c r="J204" s="2" t="str">
        <f>IF(C204&gt;=Parameters!$B$10,D204-EXP(Parameters!$B$2+Parameters!$B$4*LN($C204)), "")</f>
        <v/>
      </c>
      <c r="N204"/>
      <c r="O204"/>
      <c r="P204"/>
      <c r="Q204"/>
    </row>
    <row r="205" spans="6:17" x14ac:dyDescent="0.35">
      <c r="F205" s="2" t="str">
        <f t="shared" si="21"/>
        <v/>
      </c>
      <c r="G205" s="2" t="str">
        <f t="shared" si="22"/>
        <v/>
      </c>
      <c r="H205" s="2" t="str">
        <f t="shared" si="23"/>
        <v/>
      </c>
      <c r="I205" s="2" t="str">
        <f t="shared" si="24"/>
        <v xml:space="preserve"> </v>
      </c>
      <c r="J205" s="2" t="str">
        <f>IF(C205&gt;=Parameters!$B$10,D205-EXP(Parameters!$B$2+Parameters!$B$4*LN($C205)), "")</f>
        <v/>
      </c>
      <c r="N205"/>
      <c r="O205"/>
      <c r="P205"/>
      <c r="Q205"/>
    </row>
    <row r="206" spans="6:17" x14ac:dyDescent="0.35">
      <c r="F206" s="2" t="str">
        <f t="shared" si="21"/>
        <v/>
      </c>
      <c r="G206" s="2" t="str">
        <f t="shared" si="22"/>
        <v/>
      </c>
      <c r="H206" s="2" t="str">
        <f t="shared" si="23"/>
        <v/>
      </c>
      <c r="I206" s="2" t="str">
        <f t="shared" si="24"/>
        <v xml:space="preserve"> </v>
      </c>
      <c r="J206" s="2" t="str">
        <f>IF(C206&gt;=Parameters!$B$10,D206-EXP(Parameters!$B$2+Parameters!$B$4*LN($C206)), "")</f>
        <v/>
      </c>
      <c r="N206"/>
      <c r="O206"/>
      <c r="P206"/>
      <c r="Q206"/>
    </row>
    <row r="207" spans="6:17" x14ac:dyDescent="0.35">
      <c r="F207" s="2" t="str">
        <f t="shared" si="21"/>
        <v/>
      </c>
      <c r="G207" s="2" t="str">
        <f t="shared" si="22"/>
        <v/>
      </c>
      <c r="H207" s="2" t="str">
        <f t="shared" si="23"/>
        <v/>
      </c>
      <c r="I207" s="2" t="str">
        <f t="shared" si="24"/>
        <v xml:space="preserve"> </v>
      </c>
      <c r="J207" s="2" t="str">
        <f>IF(C207&gt;=Parameters!$B$10,D207-EXP(Parameters!$B$2+Parameters!$B$4*LN($C207)), "")</f>
        <v/>
      </c>
      <c r="N207"/>
      <c r="O207"/>
      <c r="P207"/>
      <c r="Q207"/>
    </row>
    <row r="208" spans="6:17" x14ac:dyDescent="0.35">
      <c r="F208" s="2" t="str">
        <f t="shared" si="21"/>
        <v/>
      </c>
      <c r="G208" s="2" t="str">
        <f t="shared" si="22"/>
        <v/>
      </c>
      <c r="H208" s="2" t="str">
        <f t="shared" si="23"/>
        <v/>
      </c>
      <c r="I208" s="2" t="str">
        <f t="shared" si="24"/>
        <v xml:space="preserve"> </v>
      </c>
      <c r="J208" s="2" t="str">
        <f>IF(C208&gt;=Parameters!$B$10,D208-EXP(Parameters!$B$2+Parameters!$B$4*LN($C208)), "")</f>
        <v/>
      </c>
      <c r="N208"/>
      <c r="O208"/>
      <c r="P208"/>
      <c r="Q208"/>
    </row>
    <row r="209" spans="6:17" x14ac:dyDescent="0.35">
      <c r="F209" s="2" t="str">
        <f t="shared" si="21"/>
        <v/>
      </c>
      <c r="G209" s="2" t="str">
        <f t="shared" si="22"/>
        <v/>
      </c>
      <c r="H209" s="2" t="str">
        <f t="shared" si="23"/>
        <v/>
      </c>
      <c r="I209" s="2" t="str">
        <f t="shared" si="24"/>
        <v xml:space="preserve"> </v>
      </c>
      <c r="J209" s="2" t="str">
        <f>IF(C209&gt;=Parameters!$B$10,D209-EXP(Parameters!$B$2+Parameters!$B$4*LN($C209)), "")</f>
        <v/>
      </c>
      <c r="N209"/>
      <c r="O209"/>
      <c r="P209"/>
      <c r="Q209"/>
    </row>
    <row r="210" spans="6:17" x14ac:dyDescent="0.35">
      <c r="F210" s="2" t="str">
        <f t="shared" si="21"/>
        <v/>
      </c>
      <c r="G210" s="2" t="str">
        <f t="shared" si="22"/>
        <v/>
      </c>
      <c r="H210" s="2" t="str">
        <f t="shared" si="23"/>
        <v/>
      </c>
      <c r="I210" s="2" t="str">
        <f t="shared" si="24"/>
        <v xml:space="preserve"> </v>
      </c>
      <c r="J210" s="2" t="str">
        <f>IF(C210&gt;=Parameters!$B$10,D210-EXP(Parameters!$B$2+Parameters!$B$4*LN($C210)), "")</f>
        <v/>
      </c>
      <c r="N210"/>
      <c r="O210"/>
      <c r="P210"/>
      <c r="Q210"/>
    </row>
    <row r="211" spans="6:17" x14ac:dyDescent="0.35">
      <c r="F211" s="2" t="str">
        <f t="shared" si="21"/>
        <v/>
      </c>
      <c r="G211" s="2" t="str">
        <f t="shared" si="22"/>
        <v/>
      </c>
      <c r="H211" s="2" t="str">
        <f t="shared" si="23"/>
        <v/>
      </c>
      <c r="I211" s="2" t="str">
        <f t="shared" si="24"/>
        <v xml:space="preserve"> </v>
      </c>
      <c r="J211" s="2" t="str">
        <f>IF(C211&gt;=Parameters!$B$10,D211-EXP(Parameters!$B$2+Parameters!$B$4*LN($C211)), "")</f>
        <v/>
      </c>
      <c r="N211"/>
      <c r="O211"/>
      <c r="P211"/>
      <c r="Q211"/>
    </row>
    <row r="212" spans="6:17" x14ac:dyDescent="0.35">
      <c r="F212" s="2" t="str">
        <f t="shared" si="21"/>
        <v/>
      </c>
      <c r="G212" s="2" t="str">
        <f t="shared" si="22"/>
        <v/>
      </c>
      <c r="H212" s="2" t="str">
        <f t="shared" si="23"/>
        <v/>
      </c>
      <c r="I212" s="2" t="str">
        <f t="shared" si="24"/>
        <v xml:space="preserve"> </v>
      </c>
      <c r="J212" s="2" t="str">
        <f>IF(C212&gt;=Parameters!$B$10,D212-EXP(Parameters!$B$2+Parameters!$B$4*LN($C212)), "")</f>
        <v/>
      </c>
      <c r="N212"/>
      <c r="O212"/>
      <c r="P212"/>
      <c r="Q212"/>
    </row>
    <row r="213" spans="6:17" x14ac:dyDescent="0.35">
      <c r="F213" s="2" t="str">
        <f t="shared" si="21"/>
        <v/>
      </c>
      <c r="G213" s="2" t="str">
        <f t="shared" si="22"/>
        <v/>
      </c>
      <c r="H213" s="2" t="str">
        <f t="shared" si="23"/>
        <v/>
      </c>
      <c r="I213" s="2" t="str">
        <f t="shared" si="24"/>
        <v xml:space="preserve"> </v>
      </c>
      <c r="J213" s="2" t="str">
        <f>IF(C213&gt;=Parameters!$B$10,D213-EXP(Parameters!$B$2+Parameters!$B$4*LN($C213)), "")</f>
        <v/>
      </c>
      <c r="N213"/>
      <c r="O213"/>
      <c r="P213"/>
      <c r="Q213"/>
    </row>
    <row r="214" spans="6:17" x14ac:dyDescent="0.35">
      <c r="F214" s="2" t="str">
        <f t="shared" si="21"/>
        <v/>
      </c>
      <c r="G214" s="2" t="str">
        <f t="shared" si="22"/>
        <v/>
      </c>
      <c r="H214" s="2" t="str">
        <f t="shared" si="23"/>
        <v/>
      </c>
      <c r="I214" s="2" t="str">
        <f t="shared" si="24"/>
        <v xml:space="preserve"> </v>
      </c>
      <c r="J214" s="2" t="str">
        <f>IF(C214&gt;=Parameters!$B$10,D214-EXP(Parameters!$B$2+Parameters!$B$4*LN($C214)), "")</f>
        <v/>
      </c>
      <c r="N214"/>
      <c r="O214"/>
      <c r="P214"/>
      <c r="Q214"/>
    </row>
    <row r="215" spans="6:17" x14ac:dyDescent="0.35">
      <c r="F215" s="2" t="str">
        <f t="shared" si="21"/>
        <v/>
      </c>
      <c r="G215" s="2" t="str">
        <f t="shared" si="22"/>
        <v/>
      </c>
      <c r="H215" s="2" t="str">
        <f t="shared" si="23"/>
        <v/>
      </c>
      <c r="I215" s="2" t="str">
        <f t="shared" si="24"/>
        <v xml:space="preserve"> </v>
      </c>
      <c r="J215" s="2" t="str">
        <f>IF(C215&gt;=Parameters!$B$10,D215-EXP(Parameters!$B$2+Parameters!$B$4*LN($C215)), "")</f>
        <v/>
      </c>
      <c r="N215"/>
      <c r="O215"/>
      <c r="P215"/>
      <c r="Q215"/>
    </row>
    <row r="216" spans="6:17" x14ac:dyDescent="0.35">
      <c r="F216" s="2" t="str">
        <f t="shared" si="21"/>
        <v/>
      </c>
      <c r="G216" s="2" t="str">
        <f t="shared" si="22"/>
        <v/>
      </c>
      <c r="H216" s="2" t="str">
        <f t="shared" si="23"/>
        <v/>
      </c>
      <c r="I216" s="2" t="str">
        <f t="shared" si="24"/>
        <v xml:space="preserve"> </v>
      </c>
      <c r="J216" s="2" t="str">
        <f>IF(C216&gt;=Parameters!$B$10,D216-EXP(Parameters!$B$2+Parameters!$B$4*LN($C216)), "")</f>
        <v/>
      </c>
      <c r="N216"/>
      <c r="O216"/>
      <c r="P216"/>
      <c r="Q216"/>
    </row>
    <row r="217" spans="6:17" x14ac:dyDescent="0.35">
      <c r="F217" s="2" t="str">
        <f t="shared" si="21"/>
        <v/>
      </c>
      <c r="G217" s="2" t="str">
        <f t="shared" si="22"/>
        <v/>
      </c>
      <c r="H217" s="2" t="str">
        <f t="shared" si="23"/>
        <v/>
      </c>
      <c r="I217" s="2" t="str">
        <f t="shared" si="24"/>
        <v xml:space="preserve"> </v>
      </c>
      <c r="J217" s="2" t="str">
        <f>IF(C217&gt;=Parameters!$B$10,D217-EXP(Parameters!$B$2+Parameters!$B$4*LN($C217)), "")</f>
        <v/>
      </c>
      <c r="N217"/>
      <c r="O217"/>
      <c r="P217"/>
      <c r="Q217"/>
    </row>
    <row r="218" spans="6:17" x14ac:dyDescent="0.35">
      <c r="F218" s="2" t="str">
        <f t="shared" si="21"/>
        <v/>
      </c>
      <c r="G218" s="2" t="str">
        <f t="shared" si="22"/>
        <v/>
      </c>
      <c r="H218" s="2" t="str">
        <f t="shared" si="23"/>
        <v/>
      </c>
      <c r="I218" s="2" t="str">
        <f t="shared" si="24"/>
        <v xml:space="preserve"> </v>
      </c>
      <c r="J218" s="2" t="str">
        <f>IF(C218&gt;=Parameters!$B$10,D218-EXP(Parameters!$B$2+Parameters!$B$4*LN($C218)), "")</f>
        <v/>
      </c>
      <c r="N218"/>
      <c r="O218"/>
      <c r="P218"/>
      <c r="Q218"/>
    </row>
    <row r="219" spans="6:17" x14ac:dyDescent="0.35">
      <c r="F219" s="2" t="str">
        <f t="shared" si="21"/>
        <v/>
      </c>
      <c r="G219" s="2" t="str">
        <f t="shared" si="22"/>
        <v/>
      </c>
      <c r="H219" s="2" t="str">
        <f t="shared" si="23"/>
        <v/>
      </c>
      <c r="I219" s="2" t="str">
        <f t="shared" si="24"/>
        <v xml:space="preserve"> </v>
      </c>
      <c r="J219" s="2" t="str">
        <f>IF(C219&gt;=Parameters!$B$10,D219-EXP(Parameters!$B$2+Parameters!$B$4*LN($C219)), "")</f>
        <v/>
      </c>
      <c r="N219"/>
      <c r="O219"/>
      <c r="P219"/>
      <c r="Q219"/>
    </row>
    <row r="220" spans="6:17" x14ac:dyDescent="0.35">
      <c r="F220" s="2" t="str">
        <f t="shared" si="21"/>
        <v/>
      </c>
      <c r="G220" s="2" t="str">
        <f t="shared" si="22"/>
        <v/>
      </c>
      <c r="H220" s="2" t="str">
        <f t="shared" si="23"/>
        <v/>
      </c>
      <c r="I220" s="2" t="str">
        <f t="shared" si="24"/>
        <v xml:space="preserve"> </v>
      </c>
      <c r="J220" s="2" t="str">
        <f>IF(C220&gt;=Parameters!$B$10,D220-EXP(Parameters!$B$2+Parameters!$B$4*LN($C220)), "")</f>
        <v/>
      </c>
      <c r="N220"/>
      <c r="O220"/>
      <c r="P220"/>
      <c r="Q220"/>
    </row>
    <row r="221" spans="6:17" x14ac:dyDescent="0.35">
      <c r="F221" s="2" t="str">
        <f t="shared" si="21"/>
        <v/>
      </c>
      <c r="G221" s="2" t="str">
        <f t="shared" si="22"/>
        <v/>
      </c>
      <c r="H221" s="2" t="str">
        <f t="shared" si="23"/>
        <v/>
      </c>
      <c r="I221" s="2" t="str">
        <f t="shared" si="24"/>
        <v xml:space="preserve"> </v>
      </c>
      <c r="J221" s="2" t="str">
        <f>IF(C221&gt;=Parameters!$B$10,D221-EXP(Parameters!$B$2+Parameters!$B$4*LN($C221)), "")</f>
        <v/>
      </c>
      <c r="N221"/>
      <c r="O221"/>
      <c r="P221"/>
      <c r="Q221"/>
    </row>
    <row r="222" spans="6:17" x14ac:dyDescent="0.35">
      <c r="F222" s="2" t="str">
        <f t="shared" si="21"/>
        <v/>
      </c>
      <c r="G222" s="2" t="str">
        <f t="shared" si="22"/>
        <v/>
      </c>
      <c r="H222" s="2" t="str">
        <f t="shared" si="23"/>
        <v/>
      </c>
      <c r="I222" s="2" t="str">
        <f t="shared" si="24"/>
        <v xml:space="preserve"> </v>
      </c>
      <c r="J222" s="2" t="str">
        <f>IF(C222&gt;=Parameters!$B$10,D222-EXP(Parameters!$B$2+Parameters!$B$4*LN($C222)), "")</f>
        <v/>
      </c>
      <c r="N222"/>
      <c r="O222"/>
      <c r="P222"/>
      <c r="Q222"/>
    </row>
    <row r="223" spans="6:17" x14ac:dyDescent="0.35">
      <c r="F223" s="2" t="str">
        <f t="shared" si="21"/>
        <v/>
      </c>
      <c r="G223" s="2" t="str">
        <f t="shared" si="22"/>
        <v/>
      </c>
      <c r="H223" s="2" t="str">
        <f t="shared" si="23"/>
        <v/>
      </c>
      <c r="I223" s="2" t="str">
        <f t="shared" si="24"/>
        <v xml:space="preserve"> </v>
      </c>
      <c r="J223" s="2" t="str">
        <f>IF(C223&gt;=Parameters!$B$10,D223-EXP(Parameters!$B$2+Parameters!$B$4*LN($C223)), "")</f>
        <v/>
      </c>
      <c r="N223"/>
      <c r="O223"/>
      <c r="P223"/>
      <c r="Q223"/>
    </row>
    <row r="224" spans="6:17" x14ac:dyDescent="0.35">
      <c r="F224" s="2" t="str">
        <f t="shared" si="21"/>
        <v/>
      </c>
      <c r="G224" s="2" t="str">
        <f t="shared" si="22"/>
        <v/>
      </c>
      <c r="H224" s="2" t="str">
        <f t="shared" si="23"/>
        <v/>
      </c>
      <c r="I224" s="2" t="str">
        <f t="shared" si="24"/>
        <v xml:space="preserve"> </v>
      </c>
      <c r="J224" s="2" t="str">
        <f>IF(C224&gt;=Parameters!$B$10,D224-EXP(Parameters!$B$2+Parameters!$B$4*LN($C224)), "")</f>
        <v/>
      </c>
      <c r="N224"/>
      <c r="O224"/>
      <c r="P224"/>
      <c r="Q224"/>
    </row>
    <row r="225" spans="6:17" x14ac:dyDescent="0.35">
      <c r="F225" s="2" t="str">
        <f t="shared" si="21"/>
        <v/>
      </c>
      <c r="G225" s="2" t="str">
        <f t="shared" si="22"/>
        <v/>
      </c>
      <c r="H225" s="2" t="str">
        <f t="shared" si="23"/>
        <v/>
      </c>
      <c r="I225" s="2" t="str">
        <f t="shared" si="24"/>
        <v xml:space="preserve"> </v>
      </c>
      <c r="J225" s="2" t="str">
        <f>IF(C225&gt;=Parameters!$B$10,D225-EXP(Parameters!$B$2+Parameters!$B$4*LN($C225)), "")</f>
        <v/>
      </c>
      <c r="N225"/>
      <c r="O225"/>
      <c r="P225"/>
      <c r="Q225"/>
    </row>
    <row r="226" spans="6:17" x14ac:dyDescent="0.35">
      <c r="F226" s="2" t="str">
        <f t="shared" si="21"/>
        <v/>
      </c>
      <c r="G226" s="2" t="str">
        <f t="shared" si="22"/>
        <v/>
      </c>
      <c r="H226" s="2" t="str">
        <f t="shared" si="23"/>
        <v/>
      </c>
      <c r="I226" s="2" t="str">
        <f t="shared" si="24"/>
        <v xml:space="preserve"> </v>
      </c>
      <c r="J226" s="2" t="str">
        <f>IF(C226&gt;=Parameters!$B$10,D226-EXP(Parameters!$B$2+Parameters!$B$4*LN($C226)), "")</f>
        <v/>
      </c>
      <c r="N226"/>
      <c r="O226"/>
      <c r="P226"/>
      <c r="Q226"/>
    </row>
    <row r="227" spans="6:17" x14ac:dyDescent="0.35">
      <c r="F227" s="2" t="str">
        <f t="shared" si="21"/>
        <v/>
      </c>
      <c r="G227" s="2" t="str">
        <f t="shared" si="22"/>
        <v/>
      </c>
      <c r="H227" s="2" t="str">
        <f t="shared" si="23"/>
        <v/>
      </c>
      <c r="I227" s="2" t="str">
        <f t="shared" si="24"/>
        <v xml:space="preserve"> </v>
      </c>
      <c r="J227" s="2" t="str">
        <f>IF(C227&gt;=Parameters!$B$10,D227-EXP(Parameters!$B$2+Parameters!$B$4*LN($C227)), "")</f>
        <v/>
      </c>
      <c r="N227"/>
      <c r="O227"/>
      <c r="P227"/>
      <c r="Q227"/>
    </row>
    <row r="228" spans="6:17" x14ac:dyDescent="0.35">
      <c r="F228" s="2" t="str">
        <f t="shared" si="21"/>
        <v/>
      </c>
      <c r="G228" s="2" t="str">
        <f t="shared" si="22"/>
        <v/>
      </c>
      <c r="H228" s="2" t="str">
        <f t="shared" si="23"/>
        <v/>
      </c>
      <c r="I228" s="2" t="str">
        <f t="shared" si="24"/>
        <v xml:space="preserve"> </v>
      </c>
      <c r="J228" s="2" t="str">
        <f>IF(C228&gt;=Parameters!$B$10,D228-EXP(Parameters!$B$2+Parameters!$B$4*LN($C228)), "")</f>
        <v/>
      </c>
      <c r="N228"/>
      <c r="O228"/>
      <c r="P228"/>
      <c r="Q228"/>
    </row>
    <row r="229" spans="6:17" x14ac:dyDescent="0.35">
      <c r="F229" s="2" t="str">
        <f t="shared" si="21"/>
        <v/>
      </c>
      <c r="G229" s="2" t="str">
        <f t="shared" si="22"/>
        <v/>
      </c>
      <c r="H229" s="2" t="str">
        <f t="shared" si="23"/>
        <v/>
      </c>
      <c r="I229" s="2" t="str">
        <f t="shared" si="24"/>
        <v xml:space="preserve"> </v>
      </c>
      <c r="J229" s="2" t="str">
        <f>IF(C229&gt;=Parameters!$B$10,D229-EXP(Parameters!$B$2+Parameters!$B$4*LN($C229)), "")</f>
        <v/>
      </c>
      <c r="N229"/>
      <c r="O229"/>
      <c r="P229"/>
      <c r="Q229"/>
    </row>
    <row r="230" spans="6:17" x14ac:dyDescent="0.35">
      <c r="F230" s="2" t="str">
        <f t="shared" si="21"/>
        <v/>
      </c>
      <c r="G230" s="2" t="str">
        <f t="shared" si="22"/>
        <v/>
      </c>
      <c r="H230" s="2" t="str">
        <f t="shared" si="23"/>
        <v/>
      </c>
      <c r="I230" s="2" t="str">
        <f t="shared" si="24"/>
        <v xml:space="preserve"> </v>
      </c>
      <c r="J230" s="2" t="str">
        <f>IF(C230&gt;=Parameters!$B$10,D230-EXP(Parameters!$B$2+Parameters!$B$4*LN($C230)), "")</f>
        <v/>
      </c>
      <c r="N230"/>
      <c r="O230"/>
      <c r="P230"/>
      <c r="Q230"/>
    </row>
    <row r="231" spans="6:17" x14ac:dyDescent="0.35">
      <c r="F231" s="2" t="str">
        <f t="shared" si="21"/>
        <v/>
      </c>
      <c r="G231" s="2" t="str">
        <f t="shared" si="22"/>
        <v/>
      </c>
      <c r="H231" s="2" t="str">
        <f t="shared" si="23"/>
        <v/>
      </c>
      <c r="I231" s="2" t="str">
        <f t="shared" si="24"/>
        <v xml:space="preserve"> </v>
      </c>
      <c r="J231" s="2" t="str">
        <f>IF(C231&gt;=Parameters!$B$10,D231-EXP(Parameters!$B$2+Parameters!$B$4*LN($C231)), "")</f>
        <v/>
      </c>
      <c r="N231"/>
      <c r="O231"/>
      <c r="P231"/>
      <c r="Q231"/>
    </row>
    <row r="232" spans="6:17" x14ac:dyDescent="0.35">
      <c r="F232" s="2" t="str">
        <f t="shared" si="21"/>
        <v/>
      </c>
      <c r="G232" s="2" t="str">
        <f t="shared" si="22"/>
        <v/>
      </c>
      <c r="H232" s="2" t="str">
        <f t="shared" si="23"/>
        <v/>
      </c>
      <c r="I232" s="2" t="str">
        <f t="shared" si="24"/>
        <v xml:space="preserve"> </v>
      </c>
      <c r="J232" s="2" t="str">
        <f>IF(C232&gt;=Parameters!$B$10,D232-EXP(Parameters!$B$2+Parameters!$B$4*LN($C232)), "")</f>
        <v/>
      </c>
      <c r="N232"/>
      <c r="O232"/>
      <c r="P232"/>
      <c r="Q232"/>
    </row>
    <row r="233" spans="6:17" x14ac:dyDescent="0.35">
      <c r="F233" s="2" t="str">
        <f t="shared" si="21"/>
        <v/>
      </c>
      <c r="G233" s="2" t="str">
        <f t="shared" si="22"/>
        <v/>
      </c>
      <c r="H233" s="2" t="str">
        <f t="shared" si="23"/>
        <v/>
      </c>
      <c r="I233" s="2" t="str">
        <f t="shared" si="24"/>
        <v xml:space="preserve"> </v>
      </c>
      <c r="J233" s="2" t="str">
        <f>IF(C233&gt;=Parameters!$B$10,D233-EXP(Parameters!$B$2+Parameters!$B$4*LN($C233)), "")</f>
        <v/>
      </c>
      <c r="N233"/>
      <c r="O233"/>
      <c r="P233"/>
      <c r="Q233"/>
    </row>
    <row r="234" spans="6:17" x14ac:dyDescent="0.35">
      <c r="F234" s="2" t="str">
        <f t="shared" si="21"/>
        <v/>
      </c>
      <c r="G234" s="2" t="str">
        <f t="shared" si="22"/>
        <v/>
      </c>
      <c r="H234" s="2" t="str">
        <f t="shared" si="23"/>
        <v/>
      </c>
      <c r="I234" s="2" t="str">
        <f t="shared" si="24"/>
        <v xml:space="preserve"> </v>
      </c>
      <c r="J234" s="2" t="str">
        <f>IF(C234&gt;=Parameters!$B$10,D234-EXP(Parameters!$B$2+Parameters!$B$4*LN($C234)), "")</f>
        <v/>
      </c>
      <c r="N234"/>
      <c r="O234"/>
      <c r="P234"/>
      <c r="Q234"/>
    </row>
    <row r="235" spans="6:17" x14ac:dyDescent="0.35">
      <c r="F235" s="2" t="str">
        <f t="shared" si="21"/>
        <v/>
      </c>
      <c r="G235" s="2" t="str">
        <f t="shared" si="22"/>
        <v/>
      </c>
      <c r="H235" s="2" t="str">
        <f t="shared" si="23"/>
        <v/>
      </c>
      <c r="I235" s="2" t="str">
        <f t="shared" si="24"/>
        <v xml:space="preserve"> </v>
      </c>
      <c r="J235" s="2" t="str">
        <f>IF(C235&gt;=Parameters!$B$10,D235-EXP(Parameters!$B$2+Parameters!$B$4*LN($C235)), "")</f>
        <v/>
      </c>
      <c r="N235"/>
      <c r="O235"/>
      <c r="P235"/>
      <c r="Q235"/>
    </row>
    <row r="236" spans="6:17" x14ac:dyDescent="0.35">
      <c r="F236" s="2" t="str">
        <f t="shared" si="21"/>
        <v/>
      </c>
      <c r="G236" s="2" t="str">
        <f t="shared" si="22"/>
        <v/>
      </c>
      <c r="H236" s="2" t="str">
        <f t="shared" si="23"/>
        <v/>
      </c>
      <c r="I236" s="2" t="str">
        <f t="shared" si="24"/>
        <v xml:space="preserve"> </v>
      </c>
      <c r="J236" s="2" t="str">
        <f>IF(C236&gt;=Parameters!$B$10,D236-EXP(Parameters!$B$2+Parameters!$B$4*LN($C236)), "")</f>
        <v/>
      </c>
      <c r="N236"/>
      <c r="O236"/>
      <c r="P236"/>
      <c r="Q236"/>
    </row>
    <row r="237" spans="6:17" x14ac:dyDescent="0.35">
      <c r="F237" s="2" t="str">
        <f t="shared" si="21"/>
        <v/>
      </c>
      <c r="G237" s="2" t="str">
        <f t="shared" si="22"/>
        <v/>
      </c>
      <c r="H237" s="2" t="str">
        <f t="shared" si="23"/>
        <v/>
      </c>
      <c r="I237" s="2" t="str">
        <f t="shared" si="24"/>
        <v xml:space="preserve"> </v>
      </c>
      <c r="J237" s="2" t="str">
        <f>IF(C237&gt;=Parameters!$B$10,D237-EXP(Parameters!$B$2+Parameters!$B$4*LN($C237)), "")</f>
        <v/>
      </c>
      <c r="N237"/>
      <c r="O237"/>
      <c r="P237"/>
      <c r="Q237"/>
    </row>
    <row r="238" spans="6:17" x14ac:dyDescent="0.35">
      <c r="F238" s="2" t="str">
        <f t="shared" si="21"/>
        <v/>
      </c>
      <c r="G238" s="2" t="str">
        <f t="shared" si="22"/>
        <v/>
      </c>
      <c r="H238" s="2" t="str">
        <f t="shared" si="23"/>
        <v/>
      </c>
      <c r="I238" s="2" t="str">
        <f t="shared" si="24"/>
        <v xml:space="preserve"> </v>
      </c>
      <c r="J238" s="2" t="str">
        <f>IF(C238&gt;=Parameters!$B$10,D238-EXP(Parameters!$B$2+Parameters!$B$4*LN($C238)), "")</f>
        <v/>
      </c>
      <c r="N238"/>
      <c r="O238"/>
      <c r="P238"/>
      <c r="Q238"/>
    </row>
    <row r="239" spans="6:17" x14ac:dyDescent="0.35">
      <c r="F239" s="2" t="str">
        <f t="shared" si="21"/>
        <v/>
      </c>
      <c r="G239" s="2" t="str">
        <f t="shared" si="22"/>
        <v/>
      </c>
      <c r="H239" s="2" t="str">
        <f t="shared" si="23"/>
        <v/>
      </c>
      <c r="I239" s="2" t="str">
        <f t="shared" si="24"/>
        <v xml:space="preserve"> </v>
      </c>
      <c r="J239" s="2" t="str">
        <f>IF(C239&gt;=Parameters!$B$10,D239-EXP(Parameters!$B$2+Parameters!$B$4*LN($C239)), "")</f>
        <v/>
      </c>
      <c r="N239"/>
      <c r="O239"/>
      <c r="P239"/>
      <c r="Q239"/>
    </row>
    <row r="240" spans="6:17" x14ac:dyDescent="0.35">
      <c r="F240" s="2" t="str">
        <f t="shared" si="21"/>
        <v/>
      </c>
      <c r="G240" s="2" t="str">
        <f t="shared" si="22"/>
        <v/>
      </c>
      <c r="H240" s="2" t="str">
        <f t="shared" si="23"/>
        <v/>
      </c>
      <c r="I240" s="2" t="str">
        <f t="shared" si="24"/>
        <v xml:space="preserve"> </v>
      </c>
      <c r="J240" s="2" t="str">
        <f>IF(C240&gt;=Parameters!$B$10,D240-EXP(Parameters!$B$2+Parameters!$B$4*LN($C240)), "")</f>
        <v/>
      </c>
      <c r="N240"/>
      <c r="O240"/>
      <c r="P240"/>
      <c r="Q240"/>
    </row>
    <row r="241" spans="6:17" x14ac:dyDescent="0.35">
      <c r="F241" s="2" t="str">
        <f t="shared" si="21"/>
        <v/>
      </c>
      <c r="G241" s="2" t="str">
        <f t="shared" si="22"/>
        <v/>
      </c>
      <c r="H241" s="2" t="str">
        <f t="shared" si="23"/>
        <v/>
      </c>
      <c r="I241" s="2" t="str">
        <f t="shared" si="24"/>
        <v xml:space="preserve"> </v>
      </c>
      <c r="J241" s="2" t="str">
        <f>IF(C241&gt;=Parameters!$B$10,D241-EXP(Parameters!$B$2+Parameters!$B$4*LN($C241)), "")</f>
        <v/>
      </c>
      <c r="N241"/>
      <c r="O241"/>
      <c r="P241"/>
      <c r="Q241"/>
    </row>
    <row r="242" spans="6:17" x14ac:dyDescent="0.35">
      <c r="F242" s="2" t="str">
        <f t="shared" si="21"/>
        <v/>
      </c>
      <c r="G242" s="2" t="str">
        <f t="shared" si="22"/>
        <v/>
      </c>
      <c r="H242" s="2" t="str">
        <f t="shared" si="23"/>
        <v/>
      </c>
      <c r="I242" s="2" t="str">
        <f t="shared" si="24"/>
        <v xml:space="preserve"> </v>
      </c>
      <c r="J242" s="2" t="str">
        <f>IF(C242&gt;=Parameters!$B$10,D242-EXP(Parameters!$B$2+Parameters!$B$4*LN($C242)), "")</f>
        <v/>
      </c>
      <c r="N242"/>
      <c r="O242"/>
      <c r="P242"/>
      <c r="Q242"/>
    </row>
    <row r="243" spans="6:17" x14ac:dyDescent="0.35">
      <c r="F243" s="2" t="str">
        <f t="shared" si="21"/>
        <v/>
      </c>
      <c r="G243" s="2" t="str">
        <f t="shared" si="22"/>
        <v/>
      </c>
      <c r="H243" s="2" t="str">
        <f t="shared" si="23"/>
        <v/>
      </c>
      <c r="I243" s="2" t="str">
        <f t="shared" si="24"/>
        <v xml:space="preserve"> </v>
      </c>
      <c r="J243" s="2" t="str">
        <f>IF(C243&gt;=Parameters!$B$10,D243-EXP(Parameters!$B$2+Parameters!$B$4*LN($C243)), "")</f>
        <v/>
      </c>
      <c r="N243"/>
      <c r="O243"/>
      <c r="P243"/>
      <c r="Q243"/>
    </row>
    <row r="244" spans="6:17" x14ac:dyDescent="0.35">
      <c r="F244" s="2" t="str">
        <f t="shared" si="21"/>
        <v/>
      </c>
      <c r="G244" s="2" t="str">
        <f t="shared" si="22"/>
        <v/>
      </c>
      <c r="H244" s="2" t="str">
        <f t="shared" si="23"/>
        <v/>
      </c>
      <c r="I244" s="2" t="str">
        <f t="shared" si="24"/>
        <v xml:space="preserve"> </v>
      </c>
      <c r="J244" s="2" t="str">
        <f>IF(C244&gt;=Parameters!$B$10,D244-EXP(Parameters!$B$2+Parameters!$B$4*LN($C244)), "")</f>
        <v/>
      </c>
      <c r="N244"/>
      <c r="O244"/>
      <c r="P244"/>
      <c r="Q244"/>
    </row>
    <row r="245" spans="6:17" x14ac:dyDescent="0.35">
      <c r="F245" s="2" t="str">
        <f t="shared" si="21"/>
        <v/>
      </c>
      <c r="G245" s="2" t="str">
        <f t="shared" si="22"/>
        <v/>
      </c>
      <c r="H245" s="2" t="str">
        <f t="shared" si="23"/>
        <v/>
      </c>
      <c r="I245" s="2" t="str">
        <f t="shared" si="24"/>
        <v xml:space="preserve"> </v>
      </c>
      <c r="J245" s="2" t="str">
        <f>IF(C245&gt;=Parameters!$B$10,D245-EXP(Parameters!$B$2+Parameters!$B$4*LN($C245)), "")</f>
        <v/>
      </c>
      <c r="N245"/>
      <c r="O245"/>
      <c r="P245"/>
      <c r="Q245"/>
    </row>
    <row r="246" spans="6:17" x14ac:dyDescent="0.35">
      <c r="F246" s="2" t="str">
        <f t="shared" si="21"/>
        <v/>
      </c>
      <c r="G246" s="2" t="str">
        <f t="shared" si="22"/>
        <v/>
      </c>
      <c r="H246" s="2" t="str">
        <f t="shared" si="23"/>
        <v/>
      </c>
      <c r="I246" s="2" t="str">
        <f t="shared" si="24"/>
        <v xml:space="preserve"> </v>
      </c>
      <c r="J246" s="2" t="str">
        <f>IF(C246&gt;=Parameters!$B$10,D246-EXP(Parameters!$B$2+Parameters!$B$4*LN($C246)), "")</f>
        <v/>
      </c>
      <c r="N246"/>
      <c r="O246"/>
      <c r="P246"/>
      <c r="Q246"/>
    </row>
    <row r="247" spans="6:17" x14ac:dyDescent="0.35">
      <c r="F247" s="2" t="str">
        <f t="shared" si="21"/>
        <v/>
      </c>
      <c r="G247" s="2" t="str">
        <f t="shared" si="22"/>
        <v/>
      </c>
      <c r="H247" s="2" t="str">
        <f t="shared" si="23"/>
        <v/>
      </c>
      <c r="I247" s="2" t="str">
        <f t="shared" si="24"/>
        <v xml:space="preserve"> </v>
      </c>
      <c r="J247" s="2" t="str">
        <f>IF(C247&gt;=Parameters!$B$10,D247-EXP(Parameters!$B$2+Parameters!$B$4*LN($C247)), "")</f>
        <v/>
      </c>
      <c r="N247"/>
      <c r="O247"/>
      <c r="P247"/>
      <c r="Q247"/>
    </row>
    <row r="248" spans="6:17" x14ac:dyDescent="0.35">
      <c r="F248" s="2" t="str">
        <f t="shared" si="21"/>
        <v/>
      </c>
      <c r="G248" s="2" t="str">
        <f t="shared" si="22"/>
        <v/>
      </c>
      <c r="H248" s="2" t="str">
        <f t="shared" si="23"/>
        <v/>
      </c>
      <c r="I248" s="2" t="str">
        <f t="shared" si="24"/>
        <v xml:space="preserve"> </v>
      </c>
      <c r="J248" s="2" t="str">
        <f>IF(C248&gt;=Parameters!$B$10,D248-EXP(Parameters!$B$2+Parameters!$B$4*LN($C248)), "")</f>
        <v/>
      </c>
      <c r="N248"/>
      <c r="O248"/>
      <c r="P248"/>
      <c r="Q248"/>
    </row>
    <row r="249" spans="6:17" x14ac:dyDescent="0.35">
      <c r="F249" s="2" t="str">
        <f t="shared" si="21"/>
        <v/>
      </c>
      <c r="G249" s="2" t="str">
        <f t="shared" si="22"/>
        <v/>
      </c>
      <c r="H249" s="2" t="str">
        <f t="shared" si="23"/>
        <v/>
      </c>
      <c r="I249" s="2" t="str">
        <f t="shared" si="24"/>
        <v xml:space="preserve"> </v>
      </c>
      <c r="J249" s="2" t="str">
        <f>IF(C249&gt;=Parameters!$B$10,D249-EXP(Parameters!$B$2+Parameters!$B$4*LN($C249)), "")</f>
        <v/>
      </c>
      <c r="N249"/>
      <c r="O249"/>
      <c r="P249"/>
      <c r="Q249"/>
    </row>
    <row r="250" spans="6:17" x14ac:dyDescent="0.35">
      <c r="F250" s="2" t="str">
        <f t="shared" si="21"/>
        <v/>
      </c>
      <c r="G250" s="2" t="str">
        <f t="shared" si="22"/>
        <v/>
      </c>
      <c r="H250" s="2" t="str">
        <f t="shared" si="23"/>
        <v/>
      </c>
      <c r="I250" s="2" t="str">
        <f t="shared" si="24"/>
        <v xml:space="preserve"> </v>
      </c>
      <c r="J250" s="2" t="str">
        <f>IF(C250&gt;=Parameters!$B$10,D250-EXP(Parameters!$B$2+Parameters!$B$4*LN($C250)), "")</f>
        <v/>
      </c>
      <c r="N250"/>
      <c r="O250"/>
      <c r="P250"/>
      <c r="Q250"/>
    </row>
    <row r="251" spans="6:17" x14ac:dyDescent="0.35">
      <c r="F251" s="2" t="str">
        <f t="shared" si="21"/>
        <v/>
      </c>
      <c r="G251" s="2" t="str">
        <f t="shared" si="22"/>
        <v/>
      </c>
      <c r="H251" s="2" t="str">
        <f t="shared" si="23"/>
        <v/>
      </c>
      <c r="I251" s="2" t="str">
        <f t="shared" si="24"/>
        <v xml:space="preserve"> </v>
      </c>
      <c r="J251" s="2" t="str">
        <f>IF(C251&gt;=Parameters!$B$10,D251-EXP(Parameters!$B$2+Parameters!$B$4*LN($C251)), "")</f>
        <v/>
      </c>
      <c r="N251"/>
      <c r="O251"/>
      <c r="P251"/>
      <c r="Q251"/>
    </row>
    <row r="252" spans="6:17" x14ac:dyDescent="0.35">
      <c r="F252" s="2" t="str">
        <f t="shared" si="21"/>
        <v/>
      </c>
      <c r="G252" s="2" t="str">
        <f t="shared" si="22"/>
        <v/>
      </c>
      <c r="H252" s="2" t="str">
        <f t="shared" si="23"/>
        <v/>
      </c>
      <c r="I252" s="2" t="str">
        <f t="shared" si="24"/>
        <v xml:space="preserve"> </v>
      </c>
      <c r="J252" s="2" t="str">
        <f>IF(C252&gt;=Parameters!$B$10,D252-EXP(Parameters!$B$2+Parameters!$B$4*LN($C252)), "")</f>
        <v/>
      </c>
      <c r="N252"/>
      <c r="O252"/>
      <c r="P252"/>
      <c r="Q252"/>
    </row>
    <row r="253" spans="6:17" x14ac:dyDescent="0.35">
      <c r="F253" s="2" t="str">
        <f t="shared" si="21"/>
        <v/>
      </c>
      <c r="G253" s="2" t="str">
        <f t="shared" si="22"/>
        <v/>
      </c>
      <c r="H253" s="2" t="str">
        <f t="shared" si="23"/>
        <v/>
      </c>
      <c r="I253" s="2" t="str">
        <f t="shared" si="24"/>
        <v xml:space="preserve"> </v>
      </c>
      <c r="J253" s="2" t="str">
        <f>IF(C253&gt;=Parameters!$B$10,D253-EXP(Parameters!$B$2+Parameters!$B$4*LN($C253)), "")</f>
        <v/>
      </c>
      <c r="N253"/>
      <c r="O253"/>
      <c r="P253"/>
      <c r="Q253"/>
    </row>
    <row r="254" spans="6:17" x14ac:dyDescent="0.35">
      <c r="F254" s="2" t="str">
        <f t="shared" si="21"/>
        <v/>
      </c>
      <c r="G254" s="2" t="str">
        <f t="shared" si="22"/>
        <v/>
      </c>
      <c r="H254" s="2" t="str">
        <f t="shared" si="23"/>
        <v/>
      </c>
      <c r="I254" s="2" t="str">
        <f t="shared" si="24"/>
        <v xml:space="preserve"> </v>
      </c>
      <c r="J254" s="2" t="str">
        <f>IF(C254&gt;=Parameters!$B$10,D254-EXP(Parameters!$B$2+Parameters!$B$4*LN($C254)), "")</f>
        <v/>
      </c>
      <c r="N254"/>
      <c r="O254"/>
      <c r="P254"/>
      <c r="Q254"/>
    </row>
    <row r="255" spans="6:17" x14ac:dyDescent="0.35">
      <c r="F255" s="2" t="str">
        <f t="shared" si="21"/>
        <v/>
      </c>
      <c r="G255" s="2" t="str">
        <f t="shared" si="22"/>
        <v/>
      </c>
      <c r="H255" s="2" t="str">
        <f t="shared" si="23"/>
        <v/>
      </c>
      <c r="I255" s="2" t="str">
        <f t="shared" si="24"/>
        <v xml:space="preserve"> </v>
      </c>
      <c r="J255" s="2" t="str">
        <f>IF(C255&gt;=Parameters!$B$10,D255-EXP(Parameters!$B$2+Parameters!$B$4*LN($C255)), "")</f>
        <v/>
      </c>
      <c r="N255"/>
      <c r="O255"/>
      <c r="P255"/>
      <c r="Q255"/>
    </row>
    <row r="256" spans="6:17" x14ac:dyDescent="0.35">
      <c r="F256" s="2" t="str">
        <f t="shared" si="21"/>
        <v/>
      </c>
      <c r="G256" s="2" t="str">
        <f t="shared" si="22"/>
        <v/>
      </c>
      <c r="H256" s="2" t="str">
        <f t="shared" si="23"/>
        <v/>
      </c>
      <c r="I256" s="2" t="str">
        <f t="shared" si="24"/>
        <v xml:space="preserve"> </v>
      </c>
      <c r="J256" s="2" t="str">
        <f>IF(C256&gt;=Parameters!$B$10,D256-EXP(Parameters!$B$2+Parameters!$B$4*LN($C256)), "")</f>
        <v/>
      </c>
      <c r="N256"/>
      <c r="O256"/>
      <c r="P256"/>
      <c r="Q256"/>
    </row>
    <row r="257" spans="6:17" x14ac:dyDescent="0.35">
      <c r="F257" s="2" t="str">
        <f t="shared" si="21"/>
        <v/>
      </c>
      <c r="G257" s="2" t="str">
        <f t="shared" si="22"/>
        <v/>
      </c>
      <c r="H257" s="2" t="str">
        <f t="shared" si="23"/>
        <v/>
      </c>
      <c r="I257" s="2" t="str">
        <f t="shared" si="24"/>
        <v xml:space="preserve"> </v>
      </c>
      <c r="J257" s="2" t="str">
        <f>IF(C257&gt;=Parameters!$B$10,D257-EXP(Parameters!$B$2+Parameters!$B$4*LN($C257)), "")</f>
        <v/>
      </c>
      <c r="N257"/>
      <c r="O257"/>
      <c r="P257"/>
      <c r="Q257"/>
    </row>
    <row r="258" spans="6:17" x14ac:dyDescent="0.35">
      <c r="F258" s="2" t="str">
        <f t="shared" ref="F258:F321" si="25">RIGHT(C258,1)</f>
        <v/>
      </c>
      <c r="G258" s="2" t="str">
        <f t="shared" ref="G258:G321" si="26">RIGHT(D258,1)</f>
        <v/>
      </c>
      <c r="H258" s="2" t="str">
        <f t="shared" ref="H258:H321" si="27">RIGHT(E258,1)</f>
        <v/>
      </c>
      <c r="I258" s="2" t="str">
        <f t="shared" ref="I258:I321" si="28">C258&amp; " " &amp;D258</f>
        <v xml:space="preserve"> </v>
      </c>
      <c r="J258" s="2" t="str">
        <f>IF(C258&gt;=Parameters!$B$10,D258-EXP(Parameters!$B$2+Parameters!$B$4*LN($C258)), "")</f>
        <v/>
      </c>
      <c r="N258"/>
      <c r="O258"/>
      <c r="P258"/>
      <c r="Q258"/>
    </row>
    <row r="259" spans="6:17" x14ac:dyDescent="0.35">
      <c r="F259" s="2" t="str">
        <f t="shared" si="25"/>
        <v/>
      </c>
      <c r="G259" s="2" t="str">
        <f t="shared" si="26"/>
        <v/>
      </c>
      <c r="H259" s="2" t="str">
        <f t="shared" si="27"/>
        <v/>
      </c>
      <c r="I259" s="2" t="str">
        <f t="shared" si="28"/>
        <v xml:space="preserve"> </v>
      </c>
      <c r="J259" s="2" t="str">
        <f>IF(C259&gt;=Parameters!$B$10,D259-EXP(Parameters!$B$2+Parameters!$B$4*LN($C259)), "")</f>
        <v/>
      </c>
      <c r="N259"/>
      <c r="O259"/>
      <c r="P259"/>
      <c r="Q259"/>
    </row>
    <row r="260" spans="6:17" x14ac:dyDescent="0.35">
      <c r="F260" s="2" t="str">
        <f t="shared" si="25"/>
        <v/>
      </c>
      <c r="G260" s="2" t="str">
        <f t="shared" si="26"/>
        <v/>
      </c>
      <c r="H260" s="2" t="str">
        <f t="shared" si="27"/>
        <v/>
      </c>
      <c r="I260" s="2" t="str">
        <f t="shared" si="28"/>
        <v xml:space="preserve"> </v>
      </c>
      <c r="J260" s="2" t="str">
        <f>IF(C260&gt;=Parameters!$B$10,D260-EXP(Parameters!$B$2+Parameters!$B$4*LN($C260)), "")</f>
        <v/>
      </c>
      <c r="N260"/>
      <c r="O260"/>
      <c r="P260"/>
      <c r="Q260"/>
    </row>
    <row r="261" spans="6:17" x14ac:dyDescent="0.35">
      <c r="F261" s="2" t="str">
        <f t="shared" si="25"/>
        <v/>
      </c>
      <c r="G261" s="2" t="str">
        <f t="shared" si="26"/>
        <v/>
      </c>
      <c r="H261" s="2" t="str">
        <f t="shared" si="27"/>
        <v/>
      </c>
      <c r="I261" s="2" t="str">
        <f t="shared" si="28"/>
        <v xml:space="preserve"> </v>
      </c>
      <c r="J261" s="2" t="str">
        <f>IF(C261&gt;=Parameters!$B$10,D261-EXP(Parameters!$B$2+Parameters!$B$4*LN($C261)), "")</f>
        <v/>
      </c>
      <c r="N261"/>
      <c r="O261"/>
      <c r="P261"/>
      <c r="Q261"/>
    </row>
    <row r="262" spans="6:17" x14ac:dyDescent="0.35">
      <c r="F262" s="2" t="str">
        <f t="shared" si="25"/>
        <v/>
      </c>
      <c r="G262" s="2" t="str">
        <f t="shared" si="26"/>
        <v/>
      </c>
      <c r="H262" s="2" t="str">
        <f t="shared" si="27"/>
        <v/>
      </c>
      <c r="I262" s="2" t="str">
        <f t="shared" si="28"/>
        <v xml:space="preserve"> </v>
      </c>
      <c r="J262" s="2" t="str">
        <f>IF(C262&gt;=Parameters!$B$10,D262-EXP(Parameters!$B$2+Parameters!$B$4*LN($C262)), "")</f>
        <v/>
      </c>
      <c r="N262"/>
      <c r="O262"/>
      <c r="P262"/>
      <c r="Q262"/>
    </row>
    <row r="263" spans="6:17" x14ac:dyDescent="0.35">
      <c r="F263" s="2" t="str">
        <f t="shared" si="25"/>
        <v/>
      </c>
      <c r="G263" s="2" t="str">
        <f t="shared" si="26"/>
        <v/>
      </c>
      <c r="H263" s="2" t="str">
        <f t="shared" si="27"/>
        <v/>
      </c>
      <c r="I263" s="2" t="str">
        <f t="shared" si="28"/>
        <v xml:space="preserve"> </v>
      </c>
      <c r="J263" s="2" t="str">
        <f>IF(C263&gt;=Parameters!$B$10,D263-EXP(Parameters!$B$2+Parameters!$B$4*LN($C263)), "")</f>
        <v/>
      </c>
      <c r="N263"/>
      <c r="O263"/>
      <c r="P263"/>
      <c r="Q263"/>
    </row>
    <row r="264" spans="6:17" x14ac:dyDescent="0.35">
      <c r="F264" s="2" t="str">
        <f t="shared" si="25"/>
        <v/>
      </c>
      <c r="G264" s="2" t="str">
        <f t="shared" si="26"/>
        <v/>
      </c>
      <c r="H264" s="2" t="str">
        <f t="shared" si="27"/>
        <v/>
      </c>
      <c r="I264" s="2" t="str">
        <f t="shared" si="28"/>
        <v xml:space="preserve"> </v>
      </c>
      <c r="J264" s="2" t="str">
        <f>IF(C264&gt;=Parameters!$B$10,D264-EXP(Parameters!$B$2+Parameters!$B$4*LN($C264)), "")</f>
        <v/>
      </c>
      <c r="N264"/>
      <c r="O264"/>
      <c r="P264"/>
      <c r="Q264"/>
    </row>
    <row r="265" spans="6:17" x14ac:dyDescent="0.35">
      <c r="F265" s="2" t="str">
        <f t="shared" si="25"/>
        <v/>
      </c>
      <c r="G265" s="2" t="str">
        <f t="shared" si="26"/>
        <v/>
      </c>
      <c r="H265" s="2" t="str">
        <f t="shared" si="27"/>
        <v/>
      </c>
      <c r="I265" s="2" t="str">
        <f t="shared" si="28"/>
        <v xml:space="preserve"> </v>
      </c>
      <c r="J265" s="2" t="str">
        <f>IF(C265&gt;=Parameters!$B$10,D265-EXP(Parameters!$B$2+Parameters!$B$4*LN($C265)), "")</f>
        <v/>
      </c>
      <c r="N265"/>
      <c r="O265"/>
      <c r="P265"/>
      <c r="Q265"/>
    </row>
    <row r="266" spans="6:17" x14ac:dyDescent="0.35">
      <c r="F266" s="2" t="str">
        <f t="shared" si="25"/>
        <v/>
      </c>
      <c r="G266" s="2" t="str">
        <f t="shared" si="26"/>
        <v/>
      </c>
      <c r="H266" s="2" t="str">
        <f t="shared" si="27"/>
        <v/>
      </c>
      <c r="I266" s="2" t="str">
        <f t="shared" si="28"/>
        <v xml:space="preserve"> </v>
      </c>
      <c r="J266" s="2" t="str">
        <f>IF(C266&gt;=Parameters!$B$10,D266-EXP(Parameters!$B$2+Parameters!$B$4*LN($C266)), "")</f>
        <v/>
      </c>
      <c r="N266"/>
      <c r="O266"/>
      <c r="P266"/>
      <c r="Q266"/>
    </row>
    <row r="267" spans="6:17" x14ac:dyDescent="0.35">
      <c r="F267" s="2" t="str">
        <f t="shared" si="25"/>
        <v/>
      </c>
      <c r="G267" s="2" t="str">
        <f t="shared" si="26"/>
        <v/>
      </c>
      <c r="H267" s="2" t="str">
        <f t="shared" si="27"/>
        <v/>
      </c>
      <c r="I267" s="2" t="str">
        <f t="shared" si="28"/>
        <v xml:space="preserve"> </v>
      </c>
      <c r="J267" s="2" t="str">
        <f>IF(C267&gt;=Parameters!$B$10,D267-EXP(Parameters!$B$2+Parameters!$B$4*LN($C267)), "")</f>
        <v/>
      </c>
      <c r="N267"/>
      <c r="O267"/>
      <c r="P267"/>
      <c r="Q267"/>
    </row>
    <row r="268" spans="6:17" x14ac:dyDescent="0.35">
      <c r="F268" s="2" t="str">
        <f t="shared" si="25"/>
        <v/>
      </c>
      <c r="G268" s="2" t="str">
        <f t="shared" si="26"/>
        <v/>
      </c>
      <c r="H268" s="2" t="str">
        <f t="shared" si="27"/>
        <v/>
      </c>
      <c r="I268" s="2" t="str">
        <f t="shared" si="28"/>
        <v xml:space="preserve"> </v>
      </c>
      <c r="J268" s="2" t="str">
        <f>IF(C268&gt;=Parameters!$B$10,D268-EXP(Parameters!$B$2+Parameters!$B$4*LN($C268)), "")</f>
        <v/>
      </c>
      <c r="N268"/>
      <c r="O268"/>
      <c r="P268"/>
      <c r="Q268"/>
    </row>
    <row r="269" spans="6:17" x14ac:dyDescent="0.35">
      <c r="F269" s="2" t="str">
        <f t="shared" si="25"/>
        <v/>
      </c>
      <c r="G269" s="2" t="str">
        <f t="shared" si="26"/>
        <v/>
      </c>
      <c r="H269" s="2" t="str">
        <f t="shared" si="27"/>
        <v/>
      </c>
      <c r="I269" s="2" t="str">
        <f t="shared" si="28"/>
        <v xml:space="preserve"> </v>
      </c>
      <c r="J269" s="2" t="str">
        <f>IF(C269&gt;=Parameters!$B$10,D269-EXP(Parameters!$B$2+Parameters!$B$4*LN($C269)), "")</f>
        <v/>
      </c>
      <c r="N269"/>
      <c r="O269"/>
      <c r="P269"/>
      <c r="Q269"/>
    </row>
    <row r="270" spans="6:17" x14ac:dyDescent="0.35">
      <c r="F270" s="2" t="str">
        <f t="shared" si="25"/>
        <v/>
      </c>
      <c r="G270" s="2" t="str">
        <f t="shared" si="26"/>
        <v/>
      </c>
      <c r="H270" s="2" t="str">
        <f t="shared" si="27"/>
        <v/>
      </c>
      <c r="I270" s="2" t="str">
        <f t="shared" si="28"/>
        <v xml:space="preserve"> </v>
      </c>
      <c r="J270" s="2" t="str">
        <f>IF(C270&gt;=Parameters!$B$10,D270-EXP(Parameters!$B$2+Parameters!$B$4*LN($C270)), "")</f>
        <v/>
      </c>
      <c r="N270"/>
      <c r="O270"/>
      <c r="P270"/>
      <c r="Q270"/>
    </row>
    <row r="271" spans="6:17" x14ac:dyDescent="0.35">
      <c r="F271" s="2" t="str">
        <f t="shared" si="25"/>
        <v/>
      </c>
      <c r="G271" s="2" t="str">
        <f t="shared" si="26"/>
        <v/>
      </c>
      <c r="H271" s="2" t="str">
        <f t="shared" si="27"/>
        <v/>
      </c>
      <c r="I271" s="2" t="str">
        <f t="shared" si="28"/>
        <v xml:space="preserve"> </v>
      </c>
      <c r="J271" s="2" t="str">
        <f>IF(C271&gt;=Parameters!$B$10,D271-EXP(Parameters!$B$2+Parameters!$B$4*LN($C271)), "")</f>
        <v/>
      </c>
      <c r="N271"/>
      <c r="O271"/>
      <c r="P271"/>
      <c r="Q271"/>
    </row>
    <row r="272" spans="6:17" x14ac:dyDescent="0.35">
      <c r="F272" s="2" t="str">
        <f t="shared" si="25"/>
        <v/>
      </c>
      <c r="G272" s="2" t="str">
        <f t="shared" si="26"/>
        <v/>
      </c>
      <c r="H272" s="2" t="str">
        <f t="shared" si="27"/>
        <v/>
      </c>
      <c r="I272" s="2" t="str">
        <f t="shared" si="28"/>
        <v xml:space="preserve"> </v>
      </c>
      <c r="J272" s="2" t="str">
        <f>IF(C272&gt;=Parameters!$B$10,D272-EXP(Parameters!$B$2+Parameters!$B$4*LN($C272)), "")</f>
        <v/>
      </c>
      <c r="N272"/>
      <c r="O272"/>
      <c r="P272"/>
      <c r="Q272"/>
    </row>
    <row r="273" spans="6:17" x14ac:dyDescent="0.35">
      <c r="F273" s="2" t="str">
        <f t="shared" si="25"/>
        <v/>
      </c>
      <c r="G273" s="2" t="str">
        <f t="shared" si="26"/>
        <v/>
      </c>
      <c r="H273" s="2" t="str">
        <f t="shared" si="27"/>
        <v/>
      </c>
      <c r="I273" s="2" t="str">
        <f t="shared" si="28"/>
        <v xml:space="preserve"> </v>
      </c>
      <c r="J273" s="2" t="str">
        <f>IF(C273&gt;=Parameters!$B$10,D273-EXP(Parameters!$B$2+Parameters!$B$4*LN($C273)), "")</f>
        <v/>
      </c>
      <c r="N273"/>
      <c r="O273"/>
      <c r="P273"/>
      <c r="Q273"/>
    </row>
    <row r="274" spans="6:17" x14ac:dyDescent="0.35">
      <c r="F274" s="2" t="str">
        <f t="shared" si="25"/>
        <v/>
      </c>
      <c r="G274" s="2" t="str">
        <f t="shared" si="26"/>
        <v/>
      </c>
      <c r="H274" s="2" t="str">
        <f t="shared" si="27"/>
        <v/>
      </c>
      <c r="I274" s="2" t="str">
        <f t="shared" si="28"/>
        <v xml:space="preserve"> </v>
      </c>
      <c r="J274" s="2" t="str">
        <f>IF(C274&gt;=Parameters!$B$10,D274-EXP(Parameters!$B$2+Parameters!$B$4*LN($C274)), "")</f>
        <v/>
      </c>
      <c r="N274"/>
      <c r="O274"/>
      <c r="P274"/>
      <c r="Q274"/>
    </row>
    <row r="275" spans="6:17" x14ac:dyDescent="0.35">
      <c r="F275" s="2" t="str">
        <f t="shared" si="25"/>
        <v/>
      </c>
      <c r="G275" s="2" t="str">
        <f t="shared" si="26"/>
        <v/>
      </c>
      <c r="H275" s="2" t="str">
        <f t="shared" si="27"/>
        <v/>
      </c>
      <c r="I275" s="2" t="str">
        <f t="shared" si="28"/>
        <v xml:space="preserve"> </v>
      </c>
      <c r="J275" s="2" t="str">
        <f>IF(C275&gt;=Parameters!$B$10,D275-EXP(Parameters!$B$2+Parameters!$B$4*LN($C275)), "")</f>
        <v/>
      </c>
      <c r="N275"/>
      <c r="O275"/>
      <c r="P275"/>
      <c r="Q275"/>
    </row>
    <row r="276" spans="6:17" x14ac:dyDescent="0.35">
      <c r="F276" s="2" t="str">
        <f t="shared" si="25"/>
        <v/>
      </c>
      <c r="G276" s="2" t="str">
        <f t="shared" si="26"/>
        <v/>
      </c>
      <c r="H276" s="2" t="str">
        <f t="shared" si="27"/>
        <v/>
      </c>
      <c r="I276" s="2" t="str">
        <f t="shared" si="28"/>
        <v xml:space="preserve"> </v>
      </c>
      <c r="J276" s="2" t="str">
        <f>IF(C276&gt;=Parameters!$B$10,D276-EXP(Parameters!$B$2+Parameters!$B$4*LN($C276)), "")</f>
        <v/>
      </c>
      <c r="N276"/>
      <c r="O276"/>
      <c r="P276"/>
      <c r="Q276"/>
    </row>
    <row r="277" spans="6:17" x14ac:dyDescent="0.35">
      <c r="F277" s="2" t="str">
        <f t="shared" si="25"/>
        <v/>
      </c>
      <c r="G277" s="2" t="str">
        <f t="shared" si="26"/>
        <v/>
      </c>
      <c r="H277" s="2" t="str">
        <f t="shared" si="27"/>
        <v/>
      </c>
      <c r="I277" s="2" t="str">
        <f t="shared" si="28"/>
        <v xml:space="preserve"> </v>
      </c>
      <c r="J277" s="2" t="str">
        <f>IF(C277&gt;=Parameters!$B$10,D277-EXP(Parameters!$B$2+Parameters!$B$4*LN($C277)), "")</f>
        <v/>
      </c>
      <c r="N277"/>
      <c r="O277"/>
      <c r="P277"/>
      <c r="Q277"/>
    </row>
    <row r="278" spans="6:17" x14ac:dyDescent="0.35">
      <c r="F278" s="2" t="str">
        <f t="shared" si="25"/>
        <v/>
      </c>
      <c r="G278" s="2" t="str">
        <f t="shared" si="26"/>
        <v/>
      </c>
      <c r="H278" s="2" t="str">
        <f t="shared" si="27"/>
        <v/>
      </c>
      <c r="I278" s="2" t="str">
        <f t="shared" si="28"/>
        <v xml:space="preserve"> </v>
      </c>
      <c r="J278" s="2" t="str">
        <f>IF(C278&gt;=Parameters!$B$10,D278-EXP(Parameters!$B$2+Parameters!$B$4*LN($C278)), "")</f>
        <v/>
      </c>
      <c r="N278"/>
      <c r="O278"/>
      <c r="P278"/>
      <c r="Q278"/>
    </row>
    <row r="279" spans="6:17" x14ac:dyDescent="0.35">
      <c r="F279" s="2" t="str">
        <f t="shared" si="25"/>
        <v/>
      </c>
      <c r="G279" s="2" t="str">
        <f t="shared" si="26"/>
        <v/>
      </c>
      <c r="H279" s="2" t="str">
        <f t="shared" si="27"/>
        <v/>
      </c>
      <c r="I279" s="2" t="str">
        <f t="shared" si="28"/>
        <v xml:space="preserve"> </v>
      </c>
      <c r="J279" s="2" t="str">
        <f>IF(C279&gt;=Parameters!$B$10,D279-EXP(Parameters!$B$2+Parameters!$B$4*LN($C279)), "")</f>
        <v/>
      </c>
      <c r="N279"/>
      <c r="O279"/>
      <c r="P279"/>
      <c r="Q279"/>
    </row>
    <row r="280" spans="6:17" x14ac:dyDescent="0.35">
      <c r="F280" s="2" t="str">
        <f t="shared" si="25"/>
        <v/>
      </c>
      <c r="G280" s="2" t="str">
        <f t="shared" si="26"/>
        <v/>
      </c>
      <c r="H280" s="2" t="str">
        <f t="shared" si="27"/>
        <v/>
      </c>
      <c r="I280" s="2" t="str">
        <f t="shared" si="28"/>
        <v xml:space="preserve"> </v>
      </c>
      <c r="J280" s="2" t="str">
        <f>IF(C280&gt;=Parameters!$B$10,D280-EXP(Parameters!$B$2+Parameters!$B$4*LN($C280)), "")</f>
        <v/>
      </c>
      <c r="N280"/>
      <c r="O280"/>
      <c r="P280"/>
      <c r="Q280"/>
    </row>
    <row r="281" spans="6:17" x14ac:dyDescent="0.35">
      <c r="F281" s="2" t="str">
        <f t="shared" si="25"/>
        <v/>
      </c>
      <c r="G281" s="2" t="str">
        <f t="shared" si="26"/>
        <v/>
      </c>
      <c r="H281" s="2" t="str">
        <f t="shared" si="27"/>
        <v/>
      </c>
      <c r="I281" s="2" t="str">
        <f t="shared" si="28"/>
        <v xml:space="preserve"> </v>
      </c>
      <c r="J281" s="2" t="str">
        <f>IF(C281&gt;=Parameters!$B$10,D281-EXP(Parameters!$B$2+Parameters!$B$4*LN($C281)), "")</f>
        <v/>
      </c>
      <c r="N281"/>
      <c r="O281"/>
      <c r="P281"/>
      <c r="Q281"/>
    </row>
    <row r="282" spans="6:17" x14ac:dyDescent="0.35">
      <c r="F282" s="2" t="str">
        <f t="shared" si="25"/>
        <v/>
      </c>
      <c r="G282" s="2" t="str">
        <f t="shared" si="26"/>
        <v/>
      </c>
      <c r="H282" s="2" t="str">
        <f t="shared" si="27"/>
        <v/>
      </c>
      <c r="I282" s="2" t="str">
        <f t="shared" si="28"/>
        <v xml:space="preserve"> </v>
      </c>
      <c r="J282" s="2" t="str">
        <f>IF(C282&gt;=Parameters!$B$10,D282-EXP(Parameters!$B$2+Parameters!$B$4*LN($C282)), "")</f>
        <v/>
      </c>
      <c r="N282"/>
      <c r="O282"/>
      <c r="P282"/>
      <c r="Q282"/>
    </row>
    <row r="283" spans="6:17" x14ac:dyDescent="0.35">
      <c r="F283" s="2" t="str">
        <f t="shared" si="25"/>
        <v/>
      </c>
      <c r="G283" s="2" t="str">
        <f t="shared" si="26"/>
        <v/>
      </c>
      <c r="H283" s="2" t="str">
        <f t="shared" si="27"/>
        <v/>
      </c>
      <c r="I283" s="2" t="str">
        <f t="shared" si="28"/>
        <v xml:space="preserve"> </v>
      </c>
      <c r="J283" s="2" t="str">
        <f>IF(C283&gt;=Parameters!$B$10,D283-EXP(Parameters!$B$2+Parameters!$B$4*LN($C283)), "")</f>
        <v/>
      </c>
      <c r="N283"/>
      <c r="O283"/>
      <c r="P283"/>
      <c r="Q283"/>
    </row>
    <row r="284" spans="6:17" x14ac:dyDescent="0.35">
      <c r="F284" s="2" t="str">
        <f t="shared" si="25"/>
        <v/>
      </c>
      <c r="G284" s="2" t="str">
        <f t="shared" si="26"/>
        <v/>
      </c>
      <c r="H284" s="2" t="str">
        <f t="shared" si="27"/>
        <v/>
      </c>
      <c r="I284" s="2" t="str">
        <f t="shared" si="28"/>
        <v xml:space="preserve"> </v>
      </c>
      <c r="J284" s="2" t="str">
        <f>IF(C284&gt;=Parameters!$B$10,D284-EXP(Parameters!$B$2+Parameters!$B$4*LN($C284)), "")</f>
        <v/>
      </c>
      <c r="N284"/>
      <c r="O284"/>
      <c r="P284"/>
      <c r="Q284"/>
    </row>
    <row r="285" spans="6:17" x14ac:dyDescent="0.35">
      <c r="F285" s="2" t="str">
        <f t="shared" si="25"/>
        <v/>
      </c>
      <c r="G285" s="2" t="str">
        <f t="shared" si="26"/>
        <v/>
      </c>
      <c r="H285" s="2" t="str">
        <f t="shared" si="27"/>
        <v/>
      </c>
      <c r="I285" s="2" t="str">
        <f t="shared" si="28"/>
        <v xml:space="preserve"> </v>
      </c>
      <c r="J285" s="2" t="str">
        <f>IF(C285&gt;=Parameters!$B$10,D285-EXP(Parameters!$B$2+Parameters!$B$4*LN($C285)), "")</f>
        <v/>
      </c>
      <c r="N285"/>
      <c r="O285"/>
      <c r="P285"/>
      <c r="Q285"/>
    </row>
    <row r="286" spans="6:17" x14ac:dyDescent="0.35">
      <c r="F286" s="2" t="str">
        <f t="shared" si="25"/>
        <v/>
      </c>
      <c r="G286" s="2" t="str">
        <f t="shared" si="26"/>
        <v/>
      </c>
      <c r="H286" s="2" t="str">
        <f t="shared" si="27"/>
        <v/>
      </c>
      <c r="I286" s="2" t="str">
        <f t="shared" si="28"/>
        <v xml:space="preserve"> </v>
      </c>
      <c r="J286" s="2" t="str">
        <f>IF(C286&gt;=Parameters!$B$10,D286-EXP(Parameters!$B$2+Parameters!$B$4*LN($C286)), "")</f>
        <v/>
      </c>
      <c r="N286"/>
      <c r="O286"/>
      <c r="P286"/>
      <c r="Q286"/>
    </row>
    <row r="287" spans="6:17" x14ac:dyDescent="0.35">
      <c r="F287" s="2" t="str">
        <f t="shared" si="25"/>
        <v/>
      </c>
      <c r="G287" s="2" t="str">
        <f t="shared" si="26"/>
        <v/>
      </c>
      <c r="H287" s="2" t="str">
        <f t="shared" si="27"/>
        <v/>
      </c>
      <c r="I287" s="2" t="str">
        <f t="shared" si="28"/>
        <v xml:space="preserve"> </v>
      </c>
      <c r="J287" s="2" t="str">
        <f>IF(C287&gt;=Parameters!$B$10,D287-EXP(Parameters!$B$2+Parameters!$B$4*LN($C287)), "")</f>
        <v/>
      </c>
      <c r="N287"/>
      <c r="O287"/>
      <c r="P287"/>
      <c r="Q287"/>
    </row>
    <row r="288" spans="6:17" x14ac:dyDescent="0.35">
      <c r="F288" s="2" t="str">
        <f t="shared" si="25"/>
        <v/>
      </c>
      <c r="G288" s="2" t="str">
        <f t="shared" si="26"/>
        <v/>
      </c>
      <c r="H288" s="2" t="str">
        <f t="shared" si="27"/>
        <v/>
      </c>
      <c r="I288" s="2" t="str">
        <f t="shared" si="28"/>
        <v xml:space="preserve"> </v>
      </c>
      <c r="J288" s="2" t="str">
        <f>IF(C288&gt;=Parameters!$B$10,D288-EXP(Parameters!$B$2+Parameters!$B$4*LN($C288)), "")</f>
        <v/>
      </c>
      <c r="N288"/>
      <c r="O288"/>
      <c r="P288"/>
      <c r="Q288"/>
    </row>
    <row r="289" spans="6:17" x14ac:dyDescent="0.35">
      <c r="F289" s="2" t="str">
        <f t="shared" si="25"/>
        <v/>
      </c>
      <c r="G289" s="2" t="str">
        <f t="shared" si="26"/>
        <v/>
      </c>
      <c r="H289" s="2" t="str">
        <f t="shared" si="27"/>
        <v/>
      </c>
      <c r="I289" s="2" t="str">
        <f t="shared" si="28"/>
        <v xml:space="preserve"> </v>
      </c>
      <c r="J289" s="2" t="str">
        <f>IF(C289&gt;=Parameters!$B$10,D289-EXP(Parameters!$B$2+Parameters!$B$4*LN($C289)), "")</f>
        <v/>
      </c>
      <c r="N289"/>
      <c r="O289"/>
      <c r="P289"/>
      <c r="Q289"/>
    </row>
    <row r="290" spans="6:17" x14ac:dyDescent="0.35">
      <c r="F290" s="2" t="str">
        <f t="shared" si="25"/>
        <v/>
      </c>
      <c r="G290" s="2" t="str">
        <f t="shared" si="26"/>
        <v/>
      </c>
      <c r="H290" s="2" t="str">
        <f t="shared" si="27"/>
        <v/>
      </c>
      <c r="I290" s="2" t="str">
        <f t="shared" si="28"/>
        <v xml:space="preserve"> </v>
      </c>
      <c r="J290" s="2" t="str">
        <f>IF(C290&gt;=Parameters!$B$10,D290-EXP(Parameters!$B$2+Parameters!$B$4*LN($C290)), "")</f>
        <v/>
      </c>
      <c r="N290"/>
      <c r="O290"/>
      <c r="P290"/>
      <c r="Q290"/>
    </row>
    <row r="291" spans="6:17" x14ac:dyDescent="0.35">
      <c r="F291" s="2" t="str">
        <f t="shared" si="25"/>
        <v/>
      </c>
      <c r="G291" s="2" t="str">
        <f t="shared" si="26"/>
        <v/>
      </c>
      <c r="H291" s="2" t="str">
        <f t="shared" si="27"/>
        <v/>
      </c>
      <c r="I291" s="2" t="str">
        <f t="shared" si="28"/>
        <v xml:space="preserve"> </v>
      </c>
      <c r="J291" s="2" t="str">
        <f>IF(C291&gt;=Parameters!$B$10,D291-EXP(Parameters!$B$2+Parameters!$B$4*LN($C291)), "")</f>
        <v/>
      </c>
      <c r="N291"/>
      <c r="O291"/>
      <c r="P291"/>
      <c r="Q291"/>
    </row>
    <row r="292" spans="6:17" x14ac:dyDescent="0.35">
      <c r="F292" s="2" t="str">
        <f t="shared" si="25"/>
        <v/>
      </c>
      <c r="G292" s="2" t="str">
        <f t="shared" si="26"/>
        <v/>
      </c>
      <c r="H292" s="2" t="str">
        <f t="shared" si="27"/>
        <v/>
      </c>
      <c r="I292" s="2" t="str">
        <f t="shared" si="28"/>
        <v xml:space="preserve"> </v>
      </c>
      <c r="J292" s="2" t="str">
        <f>IF(C292&gt;=Parameters!$B$10,D292-EXP(Parameters!$B$2+Parameters!$B$4*LN($C292)), "")</f>
        <v/>
      </c>
      <c r="N292"/>
      <c r="O292"/>
      <c r="P292"/>
      <c r="Q292"/>
    </row>
    <row r="293" spans="6:17" x14ac:dyDescent="0.35">
      <c r="F293" s="2" t="str">
        <f t="shared" si="25"/>
        <v/>
      </c>
      <c r="G293" s="2" t="str">
        <f t="shared" si="26"/>
        <v/>
      </c>
      <c r="H293" s="2" t="str">
        <f t="shared" si="27"/>
        <v/>
      </c>
      <c r="I293" s="2" t="str">
        <f t="shared" si="28"/>
        <v xml:space="preserve"> </v>
      </c>
      <c r="J293" s="2" t="str">
        <f>IF(C293&gt;=Parameters!$B$10,D293-EXP(Parameters!$B$2+Parameters!$B$4*LN($C293)), "")</f>
        <v/>
      </c>
      <c r="N293"/>
      <c r="O293"/>
      <c r="P293"/>
      <c r="Q293"/>
    </row>
    <row r="294" spans="6:17" x14ac:dyDescent="0.35">
      <c r="F294" s="2" t="str">
        <f t="shared" si="25"/>
        <v/>
      </c>
      <c r="G294" s="2" t="str">
        <f t="shared" si="26"/>
        <v/>
      </c>
      <c r="H294" s="2" t="str">
        <f t="shared" si="27"/>
        <v/>
      </c>
      <c r="I294" s="2" t="str">
        <f t="shared" si="28"/>
        <v xml:space="preserve"> </v>
      </c>
      <c r="J294" s="2" t="str">
        <f>IF(C294&gt;=Parameters!$B$10,D294-EXP(Parameters!$B$2+Parameters!$B$4*LN($C294)), "")</f>
        <v/>
      </c>
      <c r="N294"/>
      <c r="O294"/>
      <c r="P294"/>
      <c r="Q294"/>
    </row>
    <row r="295" spans="6:17" x14ac:dyDescent="0.35">
      <c r="F295" s="2" t="str">
        <f t="shared" si="25"/>
        <v/>
      </c>
      <c r="G295" s="2" t="str">
        <f t="shared" si="26"/>
        <v/>
      </c>
      <c r="H295" s="2" t="str">
        <f t="shared" si="27"/>
        <v/>
      </c>
      <c r="I295" s="2" t="str">
        <f t="shared" si="28"/>
        <v xml:space="preserve"> </v>
      </c>
      <c r="J295" s="2" t="str">
        <f>IF(C295&gt;=Parameters!$B$10,D295-EXP(Parameters!$B$2+Parameters!$B$4*LN($C295)), "")</f>
        <v/>
      </c>
      <c r="N295"/>
      <c r="O295"/>
      <c r="P295"/>
      <c r="Q295"/>
    </row>
    <row r="296" spans="6:17" x14ac:dyDescent="0.35">
      <c r="F296" s="2" t="str">
        <f t="shared" si="25"/>
        <v/>
      </c>
      <c r="G296" s="2" t="str">
        <f t="shared" si="26"/>
        <v/>
      </c>
      <c r="H296" s="2" t="str">
        <f t="shared" si="27"/>
        <v/>
      </c>
      <c r="I296" s="2" t="str">
        <f t="shared" si="28"/>
        <v xml:space="preserve"> </v>
      </c>
      <c r="J296" s="2" t="str">
        <f>IF(C296&gt;=Parameters!$B$10,D296-EXP(Parameters!$B$2+Parameters!$B$4*LN($C296)), "")</f>
        <v/>
      </c>
      <c r="N296"/>
      <c r="O296"/>
      <c r="P296"/>
      <c r="Q296"/>
    </row>
    <row r="297" spans="6:17" x14ac:dyDescent="0.35">
      <c r="F297" s="2" t="str">
        <f t="shared" si="25"/>
        <v/>
      </c>
      <c r="G297" s="2" t="str">
        <f t="shared" si="26"/>
        <v/>
      </c>
      <c r="H297" s="2" t="str">
        <f t="shared" si="27"/>
        <v/>
      </c>
      <c r="I297" s="2" t="str">
        <f t="shared" si="28"/>
        <v xml:space="preserve"> </v>
      </c>
      <c r="J297" s="2" t="str">
        <f>IF(C297&gt;=Parameters!$B$10,D297-EXP(Parameters!$B$2+Parameters!$B$4*LN($C297)), "")</f>
        <v/>
      </c>
      <c r="N297"/>
      <c r="O297"/>
      <c r="P297"/>
      <c r="Q297"/>
    </row>
    <row r="298" spans="6:17" x14ac:dyDescent="0.35">
      <c r="F298" s="2" t="str">
        <f t="shared" si="25"/>
        <v/>
      </c>
      <c r="G298" s="2" t="str">
        <f t="shared" si="26"/>
        <v/>
      </c>
      <c r="H298" s="2" t="str">
        <f t="shared" si="27"/>
        <v/>
      </c>
      <c r="I298" s="2" t="str">
        <f t="shared" si="28"/>
        <v xml:space="preserve"> </v>
      </c>
      <c r="J298" s="2" t="str">
        <f>IF(C298&gt;=Parameters!$B$10,D298-EXP(Parameters!$B$2+Parameters!$B$4*LN($C298)), "")</f>
        <v/>
      </c>
      <c r="N298"/>
      <c r="O298"/>
      <c r="P298"/>
      <c r="Q298"/>
    </row>
    <row r="299" spans="6:17" x14ac:dyDescent="0.35">
      <c r="F299" s="2" t="str">
        <f t="shared" si="25"/>
        <v/>
      </c>
      <c r="G299" s="2" t="str">
        <f t="shared" si="26"/>
        <v/>
      </c>
      <c r="H299" s="2" t="str">
        <f t="shared" si="27"/>
        <v/>
      </c>
      <c r="I299" s="2" t="str">
        <f t="shared" si="28"/>
        <v xml:space="preserve"> </v>
      </c>
      <c r="J299" s="2" t="str">
        <f>IF(C299&gt;=Parameters!$B$10,D299-EXP(Parameters!$B$2+Parameters!$B$4*LN($C299)), "")</f>
        <v/>
      </c>
      <c r="N299"/>
      <c r="O299"/>
      <c r="P299"/>
      <c r="Q299"/>
    </row>
    <row r="300" spans="6:17" x14ac:dyDescent="0.35">
      <c r="F300" s="2" t="str">
        <f t="shared" si="25"/>
        <v/>
      </c>
      <c r="G300" s="2" t="str">
        <f t="shared" si="26"/>
        <v/>
      </c>
      <c r="H300" s="2" t="str">
        <f t="shared" si="27"/>
        <v/>
      </c>
      <c r="I300" s="2" t="str">
        <f t="shared" si="28"/>
        <v xml:space="preserve"> </v>
      </c>
      <c r="J300" s="2" t="str">
        <f>IF(C300&gt;=Parameters!$B$10,D300-EXP(Parameters!$B$2+Parameters!$B$4*LN($C300)), "")</f>
        <v/>
      </c>
      <c r="N300"/>
      <c r="O300"/>
      <c r="P300"/>
      <c r="Q300"/>
    </row>
    <row r="301" spans="6:17" x14ac:dyDescent="0.35">
      <c r="F301" s="2" t="str">
        <f t="shared" si="25"/>
        <v/>
      </c>
      <c r="G301" s="2" t="str">
        <f t="shared" si="26"/>
        <v/>
      </c>
      <c r="H301" s="2" t="str">
        <f t="shared" si="27"/>
        <v/>
      </c>
      <c r="I301" s="2" t="str">
        <f t="shared" si="28"/>
        <v xml:space="preserve"> </v>
      </c>
      <c r="J301" s="2" t="str">
        <f>IF(C301&gt;=Parameters!$B$10,D301-EXP(Parameters!$B$2+Parameters!$B$4*LN($C301)), "")</f>
        <v/>
      </c>
      <c r="N301"/>
      <c r="O301"/>
      <c r="P301"/>
      <c r="Q301"/>
    </row>
    <row r="302" spans="6:17" x14ac:dyDescent="0.35">
      <c r="F302" s="2" t="str">
        <f t="shared" si="25"/>
        <v/>
      </c>
      <c r="G302" s="2" t="str">
        <f t="shared" si="26"/>
        <v/>
      </c>
      <c r="H302" s="2" t="str">
        <f t="shared" si="27"/>
        <v/>
      </c>
      <c r="I302" s="2" t="str">
        <f t="shared" si="28"/>
        <v xml:space="preserve"> </v>
      </c>
      <c r="J302" s="2" t="str">
        <f>IF(C302&gt;=Parameters!$B$10,D302-EXP(Parameters!$B$2+Parameters!$B$4*LN($C302)), "")</f>
        <v/>
      </c>
      <c r="N302"/>
      <c r="O302"/>
      <c r="P302"/>
      <c r="Q302"/>
    </row>
    <row r="303" spans="6:17" x14ac:dyDescent="0.35">
      <c r="F303" s="2" t="str">
        <f t="shared" si="25"/>
        <v/>
      </c>
      <c r="G303" s="2" t="str">
        <f t="shared" si="26"/>
        <v/>
      </c>
      <c r="H303" s="2" t="str">
        <f t="shared" si="27"/>
        <v/>
      </c>
      <c r="I303" s="2" t="str">
        <f t="shared" si="28"/>
        <v xml:space="preserve"> </v>
      </c>
      <c r="J303" s="2" t="str">
        <f>IF(C303&gt;=Parameters!$B$10,D303-EXP(Parameters!$B$2+Parameters!$B$4*LN($C303)), "")</f>
        <v/>
      </c>
      <c r="N303"/>
      <c r="O303"/>
      <c r="P303"/>
      <c r="Q303"/>
    </row>
    <row r="304" spans="6:17" x14ac:dyDescent="0.35">
      <c r="F304" s="2" t="str">
        <f t="shared" si="25"/>
        <v/>
      </c>
      <c r="G304" s="2" t="str">
        <f t="shared" si="26"/>
        <v/>
      </c>
      <c r="H304" s="2" t="str">
        <f t="shared" si="27"/>
        <v/>
      </c>
      <c r="I304" s="2" t="str">
        <f t="shared" si="28"/>
        <v xml:space="preserve"> </v>
      </c>
      <c r="J304" s="2" t="str">
        <f>IF(C304&gt;=Parameters!$B$10,D304-EXP(Parameters!$B$2+Parameters!$B$4*LN($C304)), "")</f>
        <v/>
      </c>
      <c r="N304"/>
      <c r="O304"/>
      <c r="P304"/>
      <c r="Q304"/>
    </row>
    <row r="305" spans="6:17" x14ac:dyDescent="0.35">
      <c r="F305" s="2" t="str">
        <f t="shared" si="25"/>
        <v/>
      </c>
      <c r="G305" s="2" t="str">
        <f t="shared" si="26"/>
        <v/>
      </c>
      <c r="H305" s="2" t="str">
        <f t="shared" si="27"/>
        <v/>
      </c>
      <c r="I305" s="2" t="str">
        <f t="shared" si="28"/>
        <v xml:space="preserve"> </v>
      </c>
      <c r="J305" s="2" t="str">
        <f>IF(C305&gt;=Parameters!$B$10,D305-EXP(Parameters!$B$2+Parameters!$B$4*LN($C305)), "")</f>
        <v/>
      </c>
      <c r="N305"/>
      <c r="O305"/>
      <c r="P305"/>
      <c r="Q305"/>
    </row>
    <row r="306" spans="6:17" x14ac:dyDescent="0.35">
      <c r="F306" s="2" t="str">
        <f t="shared" si="25"/>
        <v/>
      </c>
      <c r="G306" s="2" t="str">
        <f t="shared" si="26"/>
        <v/>
      </c>
      <c r="H306" s="2" t="str">
        <f t="shared" si="27"/>
        <v/>
      </c>
      <c r="I306" s="2" t="str">
        <f t="shared" si="28"/>
        <v xml:space="preserve"> </v>
      </c>
      <c r="J306" s="2" t="str">
        <f>IF(C306&gt;=Parameters!$B$10,D306-EXP(Parameters!$B$2+Parameters!$B$4*LN($C306)), "")</f>
        <v/>
      </c>
      <c r="N306"/>
      <c r="O306"/>
      <c r="P306"/>
      <c r="Q306"/>
    </row>
    <row r="307" spans="6:17" x14ac:dyDescent="0.35">
      <c r="F307" s="2" t="str">
        <f t="shared" si="25"/>
        <v/>
      </c>
      <c r="G307" s="2" t="str">
        <f t="shared" si="26"/>
        <v/>
      </c>
      <c r="H307" s="2" t="str">
        <f t="shared" si="27"/>
        <v/>
      </c>
      <c r="I307" s="2" t="str">
        <f t="shared" si="28"/>
        <v xml:space="preserve"> </v>
      </c>
      <c r="J307" s="2" t="str">
        <f>IF(C307&gt;=Parameters!$B$10,D307-EXP(Parameters!$B$2+Parameters!$B$4*LN($C307)), "")</f>
        <v/>
      </c>
      <c r="N307"/>
      <c r="O307"/>
      <c r="P307"/>
      <c r="Q307"/>
    </row>
    <row r="308" spans="6:17" x14ac:dyDescent="0.35">
      <c r="F308" s="2" t="str">
        <f t="shared" si="25"/>
        <v/>
      </c>
      <c r="G308" s="2" t="str">
        <f t="shared" si="26"/>
        <v/>
      </c>
      <c r="H308" s="2" t="str">
        <f t="shared" si="27"/>
        <v/>
      </c>
      <c r="I308" s="2" t="str">
        <f t="shared" si="28"/>
        <v xml:space="preserve"> </v>
      </c>
      <c r="J308" s="2" t="str">
        <f>IF(C308&gt;=Parameters!$B$10,D308-EXP(Parameters!$B$2+Parameters!$B$4*LN($C308)), "")</f>
        <v/>
      </c>
      <c r="N308"/>
      <c r="O308"/>
      <c r="P308"/>
      <c r="Q308"/>
    </row>
    <row r="309" spans="6:17" x14ac:dyDescent="0.35">
      <c r="F309" s="2" t="str">
        <f t="shared" si="25"/>
        <v/>
      </c>
      <c r="G309" s="2" t="str">
        <f t="shared" si="26"/>
        <v/>
      </c>
      <c r="H309" s="2" t="str">
        <f t="shared" si="27"/>
        <v/>
      </c>
      <c r="I309" s="2" t="str">
        <f t="shared" si="28"/>
        <v xml:space="preserve"> </v>
      </c>
      <c r="J309" s="2" t="str">
        <f>IF(C309&gt;=Parameters!$B$10,D309-EXP(Parameters!$B$2+Parameters!$B$4*LN($C309)), "")</f>
        <v/>
      </c>
      <c r="N309"/>
      <c r="O309"/>
      <c r="P309"/>
      <c r="Q309"/>
    </row>
    <row r="310" spans="6:17" x14ac:dyDescent="0.35">
      <c r="F310" s="2" t="str">
        <f t="shared" si="25"/>
        <v/>
      </c>
      <c r="G310" s="2" t="str">
        <f t="shared" si="26"/>
        <v/>
      </c>
      <c r="H310" s="2" t="str">
        <f t="shared" si="27"/>
        <v/>
      </c>
      <c r="I310" s="2" t="str">
        <f t="shared" si="28"/>
        <v xml:space="preserve"> </v>
      </c>
      <c r="J310" s="2" t="str">
        <f>IF(C310&gt;=Parameters!$B$10,D310-EXP(Parameters!$B$2+Parameters!$B$4*LN($C310)), "")</f>
        <v/>
      </c>
      <c r="N310"/>
      <c r="O310"/>
      <c r="P310"/>
      <c r="Q310"/>
    </row>
    <row r="311" spans="6:17" x14ac:dyDescent="0.35">
      <c r="F311" s="2" t="str">
        <f t="shared" si="25"/>
        <v/>
      </c>
      <c r="G311" s="2" t="str">
        <f t="shared" si="26"/>
        <v/>
      </c>
      <c r="H311" s="2" t="str">
        <f t="shared" si="27"/>
        <v/>
      </c>
      <c r="I311" s="2" t="str">
        <f t="shared" si="28"/>
        <v xml:space="preserve"> </v>
      </c>
      <c r="J311" s="2" t="str">
        <f>IF(C311&gt;=Parameters!$B$10,D311-EXP(Parameters!$B$2+Parameters!$B$4*LN($C311)), "")</f>
        <v/>
      </c>
      <c r="N311"/>
      <c r="O311"/>
      <c r="P311"/>
      <c r="Q311"/>
    </row>
    <row r="312" spans="6:17" x14ac:dyDescent="0.35">
      <c r="F312" s="2" t="str">
        <f t="shared" si="25"/>
        <v/>
      </c>
      <c r="G312" s="2" t="str">
        <f t="shared" si="26"/>
        <v/>
      </c>
      <c r="H312" s="2" t="str">
        <f t="shared" si="27"/>
        <v/>
      </c>
      <c r="I312" s="2" t="str">
        <f t="shared" si="28"/>
        <v xml:space="preserve"> </v>
      </c>
      <c r="J312" s="2" t="str">
        <f>IF(C312&gt;=Parameters!$B$10,D312-EXP(Parameters!$B$2+Parameters!$B$4*LN($C312)), "")</f>
        <v/>
      </c>
      <c r="N312"/>
      <c r="O312"/>
      <c r="P312"/>
      <c r="Q312"/>
    </row>
    <row r="313" spans="6:17" x14ac:dyDescent="0.35">
      <c r="F313" s="2" t="str">
        <f t="shared" si="25"/>
        <v/>
      </c>
      <c r="G313" s="2" t="str">
        <f t="shared" si="26"/>
        <v/>
      </c>
      <c r="H313" s="2" t="str">
        <f t="shared" si="27"/>
        <v/>
      </c>
      <c r="I313" s="2" t="str">
        <f t="shared" si="28"/>
        <v xml:space="preserve"> </v>
      </c>
      <c r="J313" s="2" t="str">
        <f>IF(C313&gt;=Parameters!$B$10,D313-EXP(Parameters!$B$2+Parameters!$B$4*LN($C313)), "")</f>
        <v/>
      </c>
      <c r="N313"/>
      <c r="O313"/>
      <c r="P313"/>
      <c r="Q313"/>
    </row>
    <row r="314" spans="6:17" x14ac:dyDescent="0.35">
      <c r="F314" s="2" t="str">
        <f t="shared" si="25"/>
        <v/>
      </c>
      <c r="G314" s="2" t="str">
        <f t="shared" si="26"/>
        <v/>
      </c>
      <c r="H314" s="2" t="str">
        <f t="shared" si="27"/>
        <v/>
      </c>
      <c r="I314" s="2" t="str">
        <f t="shared" si="28"/>
        <v xml:space="preserve"> </v>
      </c>
      <c r="J314" s="2" t="str">
        <f>IF(C314&gt;=Parameters!$B$10,D314-EXP(Parameters!$B$2+Parameters!$B$4*LN($C314)), "")</f>
        <v/>
      </c>
      <c r="N314"/>
      <c r="O314"/>
      <c r="P314"/>
      <c r="Q314"/>
    </row>
    <row r="315" spans="6:17" x14ac:dyDescent="0.35">
      <c r="F315" s="2" t="str">
        <f t="shared" si="25"/>
        <v/>
      </c>
      <c r="G315" s="2" t="str">
        <f t="shared" si="26"/>
        <v/>
      </c>
      <c r="H315" s="2" t="str">
        <f t="shared" si="27"/>
        <v/>
      </c>
      <c r="I315" s="2" t="str">
        <f t="shared" si="28"/>
        <v xml:space="preserve"> </v>
      </c>
      <c r="J315" s="2" t="str">
        <f>IF(C315&gt;=Parameters!$B$10,D315-EXP(Parameters!$B$2+Parameters!$B$4*LN($C315)), "")</f>
        <v/>
      </c>
      <c r="N315"/>
      <c r="O315"/>
      <c r="P315"/>
      <c r="Q315"/>
    </row>
    <row r="316" spans="6:17" x14ac:dyDescent="0.35">
      <c r="F316" s="2" t="str">
        <f t="shared" si="25"/>
        <v/>
      </c>
      <c r="G316" s="2" t="str">
        <f t="shared" si="26"/>
        <v/>
      </c>
      <c r="H316" s="2" t="str">
        <f t="shared" si="27"/>
        <v/>
      </c>
      <c r="I316" s="2" t="str">
        <f t="shared" si="28"/>
        <v xml:space="preserve"> </v>
      </c>
      <c r="J316" s="2" t="str">
        <f>IF(C316&gt;=Parameters!$B$10,D316-EXP(Parameters!$B$2+Parameters!$B$4*LN($C316)), "")</f>
        <v/>
      </c>
      <c r="N316"/>
      <c r="O316"/>
      <c r="P316"/>
      <c r="Q316"/>
    </row>
    <row r="317" spans="6:17" x14ac:dyDescent="0.35">
      <c r="F317" s="2" t="str">
        <f t="shared" si="25"/>
        <v/>
      </c>
      <c r="G317" s="2" t="str">
        <f t="shared" si="26"/>
        <v/>
      </c>
      <c r="H317" s="2" t="str">
        <f t="shared" si="27"/>
        <v/>
      </c>
      <c r="I317" s="2" t="str">
        <f t="shared" si="28"/>
        <v xml:space="preserve"> </v>
      </c>
      <c r="J317" s="2" t="str">
        <f>IF(C317&gt;=Parameters!$B$10,D317-EXP(Parameters!$B$2+Parameters!$B$4*LN($C317)), "")</f>
        <v/>
      </c>
      <c r="N317"/>
      <c r="O317"/>
      <c r="P317"/>
      <c r="Q317"/>
    </row>
    <row r="318" spans="6:17" x14ac:dyDescent="0.35">
      <c r="F318" s="2" t="str">
        <f t="shared" si="25"/>
        <v/>
      </c>
      <c r="G318" s="2" t="str">
        <f t="shared" si="26"/>
        <v/>
      </c>
      <c r="H318" s="2" t="str">
        <f t="shared" si="27"/>
        <v/>
      </c>
      <c r="I318" s="2" t="str">
        <f t="shared" si="28"/>
        <v xml:space="preserve"> </v>
      </c>
      <c r="J318" s="2" t="str">
        <f>IF(C318&gt;=Parameters!$B$10,D318-EXP(Parameters!$B$2+Parameters!$B$4*LN($C318)), "")</f>
        <v/>
      </c>
      <c r="N318"/>
      <c r="O318"/>
      <c r="P318"/>
      <c r="Q318"/>
    </row>
    <row r="319" spans="6:17" x14ac:dyDescent="0.35">
      <c r="F319" s="2" t="str">
        <f t="shared" si="25"/>
        <v/>
      </c>
      <c r="G319" s="2" t="str">
        <f t="shared" si="26"/>
        <v/>
      </c>
      <c r="H319" s="2" t="str">
        <f t="shared" si="27"/>
        <v/>
      </c>
      <c r="I319" s="2" t="str">
        <f t="shared" si="28"/>
        <v xml:space="preserve"> </v>
      </c>
      <c r="J319" s="2" t="str">
        <f>IF(C319&gt;=Parameters!$B$10,D319-EXP(Parameters!$B$2+Parameters!$B$4*LN($C319)), "")</f>
        <v/>
      </c>
      <c r="N319"/>
      <c r="O319"/>
      <c r="P319"/>
      <c r="Q319"/>
    </row>
    <row r="320" spans="6:17" x14ac:dyDescent="0.35">
      <c r="F320" s="2" t="str">
        <f t="shared" si="25"/>
        <v/>
      </c>
      <c r="G320" s="2" t="str">
        <f t="shared" si="26"/>
        <v/>
      </c>
      <c r="H320" s="2" t="str">
        <f t="shared" si="27"/>
        <v/>
      </c>
      <c r="I320" s="2" t="str">
        <f t="shared" si="28"/>
        <v xml:space="preserve"> </v>
      </c>
      <c r="J320" s="2" t="str">
        <f>IF(C320&gt;=Parameters!$B$10,D320-EXP(Parameters!$B$2+Parameters!$B$4*LN($C320)), "")</f>
        <v/>
      </c>
      <c r="N320"/>
      <c r="O320"/>
      <c r="P320"/>
      <c r="Q320"/>
    </row>
    <row r="321" spans="6:17" x14ac:dyDescent="0.35">
      <c r="F321" s="2" t="str">
        <f t="shared" si="25"/>
        <v/>
      </c>
      <c r="G321" s="2" t="str">
        <f t="shared" si="26"/>
        <v/>
      </c>
      <c r="H321" s="2" t="str">
        <f t="shared" si="27"/>
        <v/>
      </c>
      <c r="I321" s="2" t="str">
        <f t="shared" si="28"/>
        <v xml:space="preserve"> </v>
      </c>
      <c r="J321" s="2" t="str">
        <f>IF(C321&gt;=Parameters!$B$10,D321-EXP(Parameters!$B$2+Parameters!$B$4*LN($C321)), "")</f>
        <v/>
      </c>
      <c r="N321"/>
      <c r="O321"/>
      <c r="P321"/>
      <c r="Q321"/>
    </row>
    <row r="322" spans="6:17" x14ac:dyDescent="0.35">
      <c r="F322" s="2" t="str">
        <f t="shared" ref="F322:F385" si="29">RIGHT(C322,1)</f>
        <v/>
      </c>
      <c r="G322" s="2" t="str">
        <f t="shared" ref="G322:G385" si="30">RIGHT(D322,1)</f>
        <v/>
      </c>
      <c r="H322" s="2" t="str">
        <f t="shared" ref="H322:H385" si="31">RIGHT(E322,1)</f>
        <v/>
      </c>
      <c r="I322" s="2" t="str">
        <f t="shared" ref="I322:I385" si="32">C322&amp; " " &amp;D322</f>
        <v xml:space="preserve"> </v>
      </c>
      <c r="J322" s="2" t="str">
        <f>IF(C322&gt;=Parameters!$B$10,D322-EXP(Parameters!$B$2+Parameters!$B$4*LN($C322)), "")</f>
        <v/>
      </c>
      <c r="N322"/>
      <c r="O322"/>
      <c r="P322"/>
      <c r="Q322"/>
    </row>
    <row r="323" spans="6:17" x14ac:dyDescent="0.35">
      <c r="F323" s="2" t="str">
        <f t="shared" si="29"/>
        <v/>
      </c>
      <c r="G323" s="2" t="str">
        <f t="shared" si="30"/>
        <v/>
      </c>
      <c r="H323" s="2" t="str">
        <f t="shared" si="31"/>
        <v/>
      </c>
      <c r="I323" s="2" t="str">
        <f t="shared" si="32"/>
        <v xml:space="preserve"> </v>
      </c>
      <c r="J323" s="2" t="str">
        <f>IF(C323&gt;=Parameters!$B$10,D323-EXP(Parameters!$B$2+Parameters!$B$4*LN($C323)), "")</f>
        <v/>
      </c>
      <c r="N323"/>
      <c r="O323"/>
      <c r="P323"/>
      <c r="Q323"/>
    </row>
    <row r="324" spans="6:17" x14ac:dyDescent="0.35">
      <c r="F324" s="2" t="str">
        <f t="shared" si="29"/>
        <v/>
      </c>
      <c r="G324" s="2" t="str">
        <f t="shared" si="30"/>
        <v/>
      </c>
      <c r="H324" s="2" t="str">
        <f t="shared" si="31"/>
        <v/>
      </c>
      <c r="I324" s="2" t="str">
        <f t="shared" si="32"/>
        <v xml:space="preserve"> </v>
      </c>
      <c r="J324" s="2" t="str">
        <f>IF(C324&gt;=Parameters!$B$10,D324-EXP(Parameters!$B$2+Parameters!$B$4*LN($C324)), "")</f>
        <v/>
      </c>
      <c r="N324"/>
      <c r="O324"/>
      <c r="P324"/>
      <c r="Q324"/>
    </row>
    <row r="325" spans="6:17" x14ac:dyDescent="0.35">
      <c r="F325" s="2" t="str">
        <f t="shared" si="29"/>
        <v/>
      </c>
      <c r="G325" s="2" t="str">
        <f t="shared" si="30"/>
        <v/>
      </c>
      <c r="H325" s="2" t="str">
        <f t="shared" si="31"/>
        <v/>
      </c>
      <c r="I325" s="2" t="str">
        <f t="shared" si="32"/>
        <v xml:space="preserve"> </v>
      </c>
      <c r="J325" s="2" t="str">
        <f>IF(C325&gt;=Parameters!$B$10,D325-EXP(Parameters!$B$2+Parameters!$B$4*LN($C325)), "")</f>
        <v/>
      </c>
      <c r="N325"/>
      <c r="O325"/>
      <c r="P325"/>
      <c r="Q325"/>
    </row>
    <row r="326" spans="6:17" x14ac:dyDescent="0.35">
      <c r="F326" s="2" t="str">
        <f t="shared" si="29"/>
        <v/>
      </c>
      <c r="G326" s="2" t="str">
        <f t="shared" si="30"/>
        <v/>
      </c>
      <c r="H326" s="2" t="str">
        <f t="shared" si="31"/>
        <v/>
      </c>
      <c r="I326" s="2" t="str">
        <f t="shared" si="32"/>
        <v xml:space="preserve"> </v>
      </c>
      <c r="J326" s="2" t="str">
        <f>IF(C326&gt;=Parameters!$B$10,D326-EXP(Parameters!$B$2+Parameters!$B$4*LN($C326)), "")</f>
        <v/>
      </c>
      <c r="N326"/>
      <c r="O326"/>
      <c r="P326"/>
      <c r="Q326"/>
    </row>
    <row r="327" spans="6:17" x14ac:dyDescent="0.35">
      <c r="F327" s="2" t="str">
        <f t="shared" si="29"/>
        <v/>
      </c>
      <c r="G327" s="2" t="str">
        <f t="shared" si="30"/>
        <v/>
      </c>
      <c r="H327" s="2" t="str">
        <f t="shared" si="31"/>
        <v/>
      </c>
      <c r="I327" s="2" t="str">
        <f t="shared" si="32"/>
        <v xml:space="preserve"> </v>
      </c>
      <c r="J327" s="2" t="str">
        <f>IF(C327&gt;=Parameters!$B$10,D327-EXP(Parameters!$B$2+Parameters!$B$4*LN($C327)), "")</f>
        <v/>
      </c>
      <c r="N327"/>
      <c r="O327"/>
      <c r="P327"/>
      <c r="Q327"/>
    </row>
    <row r="328" spans="6:17" x14ac:dyDescent="0.35">
      <c r="F328" s="2" t="str">
        <f t="shared" si="29"/>
        <v/>
      </c>
      <c r="G328" s="2" t="str">
        <f t="shared" si="30"/>
        <v/>
      </c>
      <c r="H328" s="2" t="str">
        <f t="shared" si="31"/>
        <v/>
      </c>
      <c r="I328" s="2" t="str">
        <f t="shared" si="32"/>
        <v xml:space="preserve"> </v>
      </c>
      <c r="J328" s="2" t="str">
        <f>IF(C328&gt;=Parameters!$B$10,D328-EXP(Parameters!$B$2+Parameters!$B$4*LN($C328)), "")</f>
        <v/>
      </c>
      <c r="N328"/>
      <c r="O328"/>
      <c r="P328"/>
      <c r="Q328"/>
    </row>
    <row r="329" spans="6:17" x14ac:dyDescent="0.35">
      <c r="F329" s="2" t="str">
        <f t="shared" si="29"/>
        <v/>
      </c>
      <c r="G329" s="2" t="str">
        <f t="shared" si="30"/>
        <v/>
      </c>
      <c r="H329" s="2" t="str">
        <f t="shared" si="31"/>
        <v/>
      </c>
      <c r="I329" s="2" t="str">
        <f t="shared" si="32"/>
        <v xml:space="preserve"> </v>
      </c>
      <c r="J329" s="2" t="str">
        <f>IF(C329&gt;=Parameters!$B$10,D329-EXP(Parameters!$B$2+Parameters!$B$4*LN($C329)), "")</f>
        <v/>
      </c>
      <c r="N329"/>
      <c r="O329"/>
      <c r="P329"/>
      <c r="Q329"/>
    </row>
    <row r="330" spans="6:17" x14ac:dyDescent="0.35">
      <c r="F330" s="2" t="str">
        <f t="shared" si="29"/>
        <v/>
      </c>
      <c r="G330" s="2" t="str">
        <f t="shared" si="30"/>
        <v/>
      </c>
      <c r="H330" s="2" t="str">
        <f t="shared" si="31"/>
        <v/>
      </c>
      <c r="I330" s="2" t="str">
        <f t="shared" si="32"/>
        <v xml:space="preserve"> </v>
      </c>
      <c r="J330" s="2" t="str">
        <f>IF(C330&gt;=Parameters!$B$10,D330-EXP(Parameters!$B$2+Parameters!$B$4*LN($C330)), "")</f>
        <v/>
      </c>
      <c r="N330"/>
      <c r="O330"/>
      <c r="P330"/>
      <c r="Q330"/>
    </row>
    <row r="331" spans="6:17" x14ac:dyDescent="0.35">
      <c r="F331" s="2" t="str">
        <f t="shared" si="29"/>
        <v/>
      </c>
      <c r="G331" s="2" t="str">
        <f t="shared" si="30"/>
        <v/>
      </c>
      <c r="H331" s="2" t="str">
        <f t="shared" si="31"/>
        <v/>
      </c>
      <c r="I331" s="2" t="str">
        <f t="shared" si="32"/>
        <v xml:space="preserve"> </v>
      </c>
      <c r="J331" s="2" t="str">
        <f>IF(C331&gt;=Parameters!$B$10,D331-EXP(Parameters!$B$2+Parameters!$B$4*LN($C331)), "")</f>
        <v/>
      </c>
      <c r="N331"/>
      <c r="O331"/>
      <c r="P331"/>
      <c r="Q331"/>
    </row>
    <row r="332" spans="6:17" x14ac:dyDescent="0.35">
      <c r="F332" s="2" t="str">
        <f t="shared" si="29"/>
        <v/>
      </c>
      <c r="G332" s="2" t="str">
        <f t="shared" si="30"/>
        <v/>
      </c>
      <c r="H332" s="2" t="str">
        <f t="shared" si="31"/>
        <v/>
      </c>
      <c r="I332" s="2" t="str">
        <f t="shared" si="32"/>
        <v xml:space="preserve"> </v>
      </c>
      <c r="J332" s="2" t="str">
        <f>IF(C332&gt;=Parameters!$B$10,D332-EXP(Parameters!$B$2+Parameters!$B$4*LN($C332)), "")</f>
        <v/>
      </c>
      <c r="N332"/>
      <c r="O332"/>
      <c r="P332"/>
      <c r="Q332"/>
    </row>
    <row r="333" spans="6:17" x14ac:dyDescent="0.35">
      <c r="F333" s="2" t="str">
        <f t="shared" si="29"/>
        <v/>
      </c>
      <c r="G333" s="2" t="str">
        <f t="shared" si="30"/>
        <v/>
      </c>
      <c r="H333" s="2" t="str">
        <f t="shared" si="31"/>
        <v/>
      </c>
      <c r="I333" s="2" t="str">
        <f t="shared" si="32"/>
        <v xml:space="preserve"> </v>
      </c>
      <c r="J333" s="2" t="str">
        <f>IF(C333&gt;=Parameters!$B$10,D333-EXP(Parameters!$B$2+Parameters!$B$4*LN($C333)), "")</f>
        <v/>
      </c>
      <c r="N333"/>
      <c r="O333"/>
      <c r="P333"/>
      <c r="Q333"/>
    </row>
    <row r="334" spans="6:17" x14ac:dyDescent="0.35">
      <c r="F334" s="2" t="str">
        <f t="shared" si="29"/>
        <v/>
      </c>
      <c r="G334" s="2" t="str">
        <f t="shared" si="30"/>
        <v/>
      </c>
      <c r="H334" s="2" t="str">
        <f t="shared" si="31"/>
        <v/>
      </c>
      <c r="I334" s="2" t="str">
        <f t="shared" si="32"/>
        <v xml:space="preserve"> </v>
      </c>
      <c r="J334" s="2" t="str">
        <f>IF(C334&gt;=Parameters!$B$10,D334-EXP(Parameters!$B$2+Parameters!$B$4*LN($C334)), "")</f>
        <v/>
      </c>
      <c r="N334"/>
      <c r="O334"/>
      <c r="P334"/>
      <c r="Q334"/>
    </row>
    <row r="335" spans="6:17" x14ac:dyDescent="0.35">
      <c r="F335" s="2" t="str">
        <f t="shared" si="29"/>
        <v/>
      </c>
      <c r="G335" s="2" t="str">
        <f t="shared" si="30"/>
        <v/>
      </c>
      <c r="H335" s="2" t="str">
        <f t="shared" si="31"/>
        <v/>
      </c>
      <c r="I335" s="2" t="str">
        <f t="shared" si="32"/>
        <v xml:space="preserve"> </v>
      </c>
      <c r="J335" s="2" t="str">
        <f>IF(C335&gt;=Parameters!$B$10,D335-EXP(Parameters!$B$2+Parameters!$B$4*LN($C335)), "")</f>
        <v/>
      </c>
      <c r="N335"/>
      <c r="O335"/>
      <c r="P335"/>
      <c r="Q335"/>
    </row>
    <row r="336" spans="6:17" x14ac:dyDescent="0.35">
      <c r="F336" s="2" t="str">
        <f t="shared" si="29"/>
        <v/>
      </c>
      <c r="G336" s="2" t="str">
        <f t="shared" si="30"/>
        <v/>
      </c>
      <c r="H336" s="2" t="str">
        <f t="shared" si="31"/>
        <v/>
      </c>
      <c r="I336" s="2" t="str">
        <f t="shared" si="32"/>
        <v xml:space="preserve"> </v>
      </c>
      <c r="J336" s="2" t="str">
        <f>IF(C336&gt;=Parameters!$B$10,D336-EXP(Parameters!$B$2+Parameters!$B$4*LN($C336)), "")</f>
        <v/>
      </c>
      <c r="N336"/>
      <c r="O336"/>
      <c r="P336"/>
      <c r="Q336"/>
    </row>
    <row r="337" spans="6:17" x14ac:dyDescent="0.35">
      <c r="F337" s="2" t="str">
        <f t="shared" si="29"/>
        <v/>
      </c>
      <c r="G337" s="2" t="str">
        <f t="shared" si="30"/>
        <v/>
      </c>
      <c r="H337" s="2" t="str">
        <f t="shared" si="31"/>
        <v/>
      </c>
      <c r="I337" s="2" t="str">
        <f t="shared" si="32"/>
        <v xml:space="preserve"> </v>
      </c>
      <c r="J337" s="2" t="str">
        <f>IF(C337&gt;=Parameters!$B$10,D337-EXP(Parameters!$B$2+Parameters!$B$4*LN($C337)), "")</f>
        <v/>
      </c>
      <c r="N337"/>
      <c r="O337"/>
      <c r="P337"/>
      <c r="Q337"/>
    </row>
    <row r="338" spans="6:17" x14ac:dyDescent="0.35">
      <c r="F338" s="2" t="str">
        <f t="shared" si="29"/>
        <v/>
      </c>
      <c r="G338" s="2" t="str">
        <f t="shared" si="30"/>
        <v/>
      </c>
      <c r="H338" s="2" t="str">
        <f t="shared" si="31"/>
        <v/>
      </c>
      <c r="I338" s="2" t="str">
        <f t="shared" si="32"/>
        <v xml:space="preserve"> </v>
      </c>
      <c r="J338" s="2" t="str">
        <f>IF(C338&gt;=Parameters!$B$10,D338-EXP(Parameters!$B$2+Parameters!$B$4*LN($C338)), "")</f>
        <v/>
      </c>
      <c r="N338"/>
      <c r="O338"/>
      <c r="P338"/>
      <c r="Q338"/>
    </row>
    <row r="339" spans="6:17" x14ac:dyDescent="0.35">
      <c r="F339" s="2" t="str">
        <f t="shared" si="29"/>
        <v/>
      </c>
      <c r="G339" s="2" t="str">
        <f t="shared" si="30"/>
        <v/>
      </c>
      <c r="H339" s="2" t="str">
        <f t="shared" si="31"/>
        <v/>
      </c>
      <c r="I339" s="2" t="str">
        <f t="shared" si="32"/>
        <v xml:space="preserve"> </v>
      </c>
      <c r="J339" s="2" t="str">
        <f>IF(C339&gt;=Parameters!$B$10,D339-EXP(Parameters!$B$2+Parameters!$B$4*LN($C339)), "")</f>
        <v/>
      </c>
      <c r="N339"/>
      <c r="O339"/>
      <c r="P339"/>
      <c r="Q339"/>
    </row>
    <row r="340" spans="6:17" x14ac:dyDescent="0.35">
      <c r="F340" s="2" t="str">
        <f t="shared" si="29"/>
        <v/>
      </c>
      <c r="G340" s="2" t="str">
        <f t="shared" si="30"/>
        <v/>
      </c>
      <c r="H340" s="2" t="str">
        <f t="shared" si="31"/>
        <v/>
      </c>
      <c r="I340" s="2" t="str">
        <f t="shared" si="32"/>
        <v xml:space="preserve"> </v>
      </c>
      <c r="J340" s="2" t="str">
        <f>IF(C340&gt;=Parameters!$B$10,D340-EXP(Parameters!$B$2+Parameters!$B$4*LN($C340)), "")</f>
        <v/>
      </c>
      <c r="N340"/>
      <c r="O340"/>
      <c r="P340"/>
      <c r="Q340"/>
    </row>
    <row r="341" spans="6:17" x14ac:dyDescent="0.35">
      <c r="F341" s="2" t="str">
        <f t="shared" si="29"/>
        <v/>
      </c>
      <c r="G341" s="2" t="str">
        <f t="shared" si="30"/>
        <v/>
      </c>
      <c r="H341" s="2" t="str">
        <f t="shared" si="31"/>
        <v/>
      </c>
      <c r="I341" s="2" t="str">
        <f t="shared" si="32"/>
        <v xml:space="preserve"> </v>
      </c>
      <c r="J341" s="2" t="str">
        <f>IF(C341&gt;=Parameters!$B$10,D341-EXP(Parameters!$B$2+Parameters!$B$4*LN($C341)), "")</f>
        <v/>
      </c>
      <c r="N341"/>
      <c r="O341"/>
      <c r="P341"/>
      <c r="Q341"/>
    </row>
    <row r="342" spans="6:17" x14ac:dyDescent="0.35">
      <c r="F342" s="2" t="str">
        <f t="shared" si="29"/>
        <v/>
      </c>
      <c r="G342" s="2" t="str">
        <f t="shared" si="30"/>
        <v/>
      </c>
      <c r="H342" s="2" t="str">
        <f t="shared" si="31"/>
        <v/>
      </c>
      <c r="I342" s="2" t="str">
        <f t="shared" si="32"/>
        <v xml:space="preserve"> </v>
      </c>
      <c r="J342" s="2" t="str">
        <f>IF(C342&gt;=Parameters!$B$10,D342-EXP(Parameters!$B$2+Parameters!$B$4*LN($C342)), "")</f>
        <v/>
      </c>
      <c r="N342"/>
      <c r="O342"/>
      <c r="P342"/>
      <c r="Q342"/>
    </row>
    <row r="343" spans="6:17" x14ac:dyDescent="0.35">
      <c r="F343" s="2" t="str">
        <f t="shared" si="29"/>
        <v/>
      </c>
      <c r="G343" s="2" t="str">
        <f t="shared" si="30"/>
        <v/>
      </c>
      <c r="H343" s="2" t="str">
        <f t="shared" si="31"/>
        <v/>
      </c>
      <c r="I343" s="2" t="str">
        <f t="shared" si="32"/>
        <v xml:space="preserve"> </v>
      </c>
      <c r="J343" s="2" t="str">
        <f>IF(C343&gt;=Parameters!$B$10,D343-EXP(Parameters!$B$2+Parameters!$B$4*LN($C343)), "")</f>
        <v/>
      </c>
      <c r="N343"/>
      <c r="O343"/>
      <c r="P343"/>
      <c r="Q343"/>
    </row>
    <row r="344" spans="6:17" x14ac:dyDescent="0.35">
      <c r="F344" s="2" t="str">
        <f t="shared" si="29"/>
        <v/>
      </c>
      <c r="G344" s="2" t="str">
        <f t="shared" si="30"/>
        <v/>
      </c>
      <c r="H344" s="2" t="str">
        <f t="shared" si="31"/>
        <v/>
      </c>
      <c r="I344" s="2" t="str">
        <f t="shared" si="32"/>
        <v xml:space="preserve"> </v>
      </c>
      <c r="J344" s="2" t="str">
        <f>IF(C344&gt;=Parameters!$B$10,D344-EXP(Parameters!$B$2+Parameters!$B$4*LN($C344)), "")</f>
        <v/>
      </c>
      <c r="N344"/>
      <c r="O344"/>
      <c r="P344"/>
      <c r="Q344"/>
    </row>
    <row r="345" spans="6:17" x14ac:dyDescent="0.35">
      <c r="F345" s="2" t="str">
        <f t="shared" si="29"/>
        <v/>
      </c>
      <c r="G345" s="2" t="str">
        <f t="shared" si="30"/>
        <v/>
      </c>
      <c r="H345" s="2" t="str">
        <f t="shared" si="31"/>
        <v/>
      </c>
      <c r="I345" s="2" t="str">
        <f t="shared" si="32"/>
        <v xml:space="preserve"> </v>
      </c>
      <c r="J345" s="2" t="str">
        <f>IF(C345&gt;=Parameters!$B$10,D345-EXP(Parameters!$B$2+Parameters!$B$4*LN($C345)), "")</f>
        <v/>
      </c>
      <c r="N345"/>
      <c r="O345"/>
      <c r="P345"/>
      <c r="Q345"/>
    </row>
    <row r="346" spans="6:17" x14ac:dyDescent="0.35">
      <c r="F346" s="2" t="str">
        <f t="shared" si="29"/>
        <v/>
      </c>
      <c r="G346" s="2" t="str">
        <f t="shared" si="30"/>
        <v/>
      </c>
      <c r="H346" s="2" t="str">
        <f t="shared" si="31"/>
        <v/>
      </c>
      <c r="I346" s="2" t="str">
        <f t="shared" si="32"/>
        <v xml:space="preserve"> </v>
      </c>
      <c r="J346" s="2" t="str">
        <f>IF(C346&gt;=Parameters!$B$10,D346-EXP(Parameters!$B$2+Parameters!$B$4*LN($C346)), "")</f>
        <v/>
      </c>
      <c r="N346"/>
      <c r="O346"/>
      <c r="P346"/>
      <c r="Q346"/>
    </row>
    <row r="347" spans="6:17" x14ac:dyDescent="0.35">
      <c r="F347" s="2" t="str">
        <f t="shared" si="29"/>
        <v/>
      </c>
      <c r="G347" s="2" t="str">
        <f t="shared" si="30"/>
        <v/>
      </c>
      <c r="H347" s="2" t="str">
        <f t="shared" si="31"/>
        <v/>
      </c>
      <c r="I347" s="2" t="str">
        <f t="shared" si="32"/>
        <v xml:space="preserve"> </v>
      </c>
      <c r="J347" s="2" t="str">
        <f>IF(C347&gt;=Parameters!$B$10,D347-EXP(Parameters!$B$2+Parameters!$B$4*LN($C347)), "")</f>
        <v/>
      </c>
      <c r="N347"/>
      <c r="O347"/>
      <c r="P347"/>
      <c r="Q347"/>
    </row>
    <row r="348" spans="6:17" x14ac:dyDescent="0.35">
      <c r="F348" s="2" t="str">
        <f t="shared" si="29"/>
        <v/>
      </c>
      <c r="G348" s="2" t="str">
        <f t="shared" si="30"/>
        <v/>
      </c>
      <c r="H348" s="2" t="str">
        <f t="shared" si="31"/>
        <v/>
      </c>
      <c r="I348" s="2" t="str">
        <f t="shared" si="32"/>
        <v xml:space="preserve"> </v>
      </c>
      <c r="J348" s="2" t="str">
        <f>IF(C348&gt;=Parameters!$B$10,D348-EXP(Parameters!$B$2+Parameters!$B$4*LN($C348)), "")</f>
        <v/>
      </c>
      <c r="N348"/>
      <c r="O348"/>
      <c r="P348"/>
      <c r="Q348"/>
    </row>
    <row r="349" spans="6:17" x14ac:dyDescent="0.35">
      <c r="F349" s="2" t="str">
        <f t="shared" si="29"/>
        <v/>
      </c>
      <c r="G349" s="2" t="str">
        <f t="shared" si="30"/>
        <v/>
      </c>
      <c r="H349" s="2" t="str">
        <f t="shared" si="31"/>
        <v/>
      </c>
      <c r="I349" s="2" t="str">
        <f t="shared" si="32"/>
        <v xml:space="preserve"> </v>
      </c>
      <c r="J349" s="2" t="str">
        <f>IF(C349&gt;=Parameters!$B$10,D349-EXP(Parameters!$B$2+Parameters!$B$4*LN($C349)), "")</f>
        <v/>
      </c>
      <c r="N349"/>
      <c r="O349"/>
      <c r="P349"/>
      <c r="Q349"/>
    </row>
    <row r="350" spans="6:17" x14ac:dyDescent="0.35">
      <c r="F350" s="2" t="str">
        <f t="shared" si="29"/>
        <v/>
      </c>
      <c r="G350" s="2" t="str">
        <f t="shared" si="30"/>
        <v/>
      </c>
      <c r="H350" s="2" t="str">
        <f t="shared" si="31"/>
        <v/>
      </c>
      <c r="I350" s="2" t="str">
        <f t="shared" si="32"/>
        <v xml:space="preserve"> </v>
      </c>
      <c r="J350" s="2" t="str">
        <f>IF(C350&gt;=Parameters!$B$10,D350-EXP(Parameters!$B$2+Parameters!$B$4*LN($C350)), "")</f>
        <v/>
      </c>
      <c r="N350"/>
      <c r="O350"/>
      <c r="P350"/>
      <c r="Q350"/>
    </row>
    <row r="351" spans="6:17" x14ac:dyDescent="0.35">
      <c r="F351" s="2" t="str">
        <f t="shared" si="29"/>
        <v/>
      </c>
      <c r="G351" s="2" t="str">
        <f t="shared" si="30"/>
        <v/>
      </c>
      <c r="H351" s="2" t="str">
        <f t="shared" si="31"/>
        <v/>
      </c>
      <c r="I351" s="2" t="str">
        <f t="shared" si="32"/>
        <v xml:space="preserve"> </v>
      </c>
      <c r="J351" s="2" t="str">
        <f>IF(C351&gt;=Parameters!$B$10,D351-EXP(Parameters!$B$2+Parameters!$B$4*LN($C351)), "")</f>
        <v/>
      </c>
      <c r="N351"/>
      <c r="O351"/>
      <c r="P351"/>
      <c r="Q351"/>
    </row>
    <row r="352" spans="6:17" x14ac:dyDescent="0.35">
      <c r="F352" s="2" t="str">
        <f t="shared" si="29"/>
        <v/>
      </c>
      <c r="G352" s="2" t="str">
        <f t="shared" si="30"/>
        <v/>
      </c>
      <c r="H352" s="2" t="str">
        <f t="shared" si="31"/>
        <v/>
      </c>
      <c r="I352" s="2" t="str">
        <f t="shared" si="32"/>
        <v xml:space="preserve"> </v>
      </c>
      <c r="J352" s="2" t="str">
        <f>IF(C352&gt;=Parameters!$B$10,D352-EXP(Parameters!$B$2+Parameters!$B$4*LN($C352)), "")</f>
        <v/>
      </c>
      <c r="N352"/>
      <c r="O352"/>
      <c r="P352"/>
      <c r="Q352"/>
    </row>
    <row r="353" spans="6:17" x14ac:dyDescent="0.35">
      <c r="F353" s="2" t="str">
        <f t="shared" si="29"/>
        <v/>
      </c>
      <c r="G353" s="2" t="str">
        <f t="shared" si="30"/>
        <v/>
      </c>
      <c r="H353" s="2" t="str">
        <f t="shared" si="31"/>
        <v/>
      </c>
      <c r="I353" s="2" t="str">
        <f t="shared" si="32"/>
        <v xml:space="preserve"> </v>
      </c>
      <c r="J353" s="2" t="str">
        <f>IF(C353&gt;=Parameters!$B$10,D353-EXP(Parameters!$B$2+Parameters!$B$4*LN($C353)), "")</f>
        <v/>
      </c>
      <c r="N353"/>
      <c r="O353"/>
      <c r="P353"/>
      <c r="Q353"/>
    </row>
    <row r="354" spans="6:17" x14ac:dyDescent="0.35">
      <c r="F354" s="2" t="str">
        <f t="shared" si="29"/>
        <v/>
      </c>
      <c r="G354" s="2" t="str">
        <f t="shared" si="30"/>
        <v/>
      </c>
      <c r="H354" s="2" t="str">
        <f t="shared" si="31"/>
        <v/>
      </c>
      <c r="I354" s="2" t="str">
        <f t="shared" si="32"/>
        <v xml:space="preserve"> </v>
      </c>
      <c r="J354" s="2" t="str">
        <f>IF(C354&gt;=Parameters!$B$10,D354-EXP(Parameters!$B$2+Parameters!$B$4*LN($C354)), "")</f>
        <v/>
      </c>
      <c r="N354"/>
      <c r="O354"/>
      <c r="P354"/>
      <c r="Q354"/>
    </row>
    <row r="355" spans="6:17" x14ac:dyDescent="0.35">
      <c r="F355" s="2" t="str">
        <f t="shared" si="29"/>
        <v/>
      </c>
      <c r="G355" s="2" t="str">
        <f t="shared" si="30"/>
        <v/>
      </c>
      <c r="H355" s="2" t="str">
        <f t="shared" si="31"/>
        <v/>
      </c>
      <c r="I355" s="2" t="str">
        <f t="shared" si="32"/>
        <v xml:space="preserve"> </v>
      </c>
      <c r="J355" s="2" t="str">
        <f>IF(C355&gt;=Parameters!$B$10,D355-EXP(Parameters!$B$2+Parameters!$B$4*LN($C355)), "")</f>
        <v/>
      </c>
      <c r="N355"/>
      <c r="O355"/>
      <c r="P355"/>
      <c r="Q355"/>
    </row>
    <row r="356" spans="6:17" x14ac:dyDescent="0.35">
      <c r="F356" s="2" t="str">
        <f t="shared" si="29"/>
        <v/>
      </c>
      <c r="G356" s="2" t="str">
        <f t="shared" si="30"/>
        <v/>
      </c>
      <c r="H356" s="2" t="str">
        <f t="shared" si="31"/>
        <v/>
      </c>
      <c r="I356" s="2" t="str">
        <f t="shared" si="32"/>
        <v xml:space="preserve"> </v>
      </c>
      <c r="J356" s="2" t="str">
        <f>IF(C356&gt;=Parameters!$B$10,D356-EXP(Parameters!$B$2+Parameters!$B$4*LN($C356)), "")</f>
        <v/>
      </c>
      <c r="N356"/>
      <c r="O356"/>
      <c r="P356"/>
      <c r="Q356"/>
    </row>
    <row r="357" spans="6:17" x14ac:dyDescent="0.35">
      <c r="F357" s="2" t="str">
        <f t="shared" si="29"/>
        <v/>
      </c>
      <c r="G357" s="2" t="str">
        <f t="shared" si="30"/>
        <v/>
      </c>
      <c r="H357" s="2" t="str">
        <f t="shared" si="31"/>
        <v/>
      </c>
      <c r="I357" s="2" t="str">
        <f t="shared" si="32"/>
        <v xml:space="preserve"> </v>
      </c>
      <c r="J357" s="2" t="str">
        <f>IF(C357&gt;=Parameters!$B$10,D357-EXP(Parameters!$B$2+Parameters!$B$4*LN($C357)), "")</f>
        <v/>
      </c>
      <c r="N357"/>
      <c r="O357"/>
      <c r="P357"/>
      <c r="Q357"/>
    </row>
    <row r="358" spans="6:17" x14ac:dyDescent="0.35">
      <c r="F358" s="2" t="str">
        <f t="shared" si="29"/>
        <v/>
      </c>
      <c r="G358" s="2" t="str">
        <f t="shared" si="30"/>
        <v/>
      </c>
      <c r="H358" s="2" t="str">
        <f t="shared" si="31"/>
        <v/>
      </c>
      <c r="I358" s="2" t="str">
        <f t="shared" si="32"/>
        <v xml:space="preserve"> </v>
      </c>
      <c r="J358" s="2" t="str">
        <f>IF(C358&gt;=Parameters!$B$10,D358-EXP(Parameters!$B$2+Parameters!$B$4*LN($C358)), "")</f>
        <v/>
      </c>
      <c r="N358"/>
      <c r="O358"/>
      <c r="P358"/>
      <c r="Q358"/>
    </row>
    <row r="359" spans="6:17" x14ac:dyDescent="0.35">
      <c r="F359" s="2" t="str">
        <f t="shared" si="29"/>
        <v/>
      </c>
      <c r="G359" s="2" t="str">
        <f t="shared" si="30"/>
        <v/>
      </c>
      <c r="H359" s="2" t="str">
        <f t="shared" si="31"/>
        <v/>
      </c>
      <c r="I359" s="2" t="str">
        <f t="shared" si="32"/>
        <v xml:space="preserve"> </v>
      </c>
      <c r="J359" s="2" t="str">
        <f>IF(C359&gt;=Parameters!$B$10,D359-EXP(Parameters!$B$2+Parameters!$B$4*LN($C359)), "")</f>
        <v/>
      </c>
      <c r="N359"/>
      <c r="O359"/>
      <c r="P359"/>
      <c r="Q359"/>
    </row>
    <row r="360" spans="6:17" x14ac:dyDescent="0.35">
      <c r="F360" s="2" t="str">
        <f t="shared" si="29"/>
        <v/>
      </c>
      <c r="G360" s="2" t="str">
        <f t="shared" si="30"/>
        <v/>
      </c>
      <c r="H360" s="2" t="str">
        <f t="shared" si="31"/>
        <v/>
      </c>
      <c r="I360" s="2" t="str">
        <f t="shared" si="32"/>
        <v xml:space="preserve"> </v>
      </c>
      <c r="J360" s="2" t="str">
        <f>IF(C360&gt;=Parameters!$B$10,D360-EXP(Parameters!$B$2+Parameters!$B$4*LN($C360)), "")</f>
        <v/>
      </c>
      <c r="N360"/>
      <c r="O360"/>
      <c r="P360"/>
      <c r="Q360"/>
    </row>
    <row r="361" spans="6:17" x14ac:dyDescent="0.35">
      <c r="F361" s="2" t="str">
        <f t="shared" si="29"/>
        <v/>
      </c>
      <c r="G361" s="2" t="str">
        <f t="shared" si="30"/>
        <v/>
      </c>
      <c r="H361" s="2" t="str">
        <f t="shared" si="31"/>
        <v/>
      </c>
      <c r="I361" s="2" t="str">
        <f t="shared" si="32"/>
        <v xml:space="preserve"> </v>
      </c>
      <c r="J361" s="2" t="str">
        <f>IF(C361&gt;=Parameters!$B$10,D361-EXP(Parameters!$B$2+Parameters!$B$4*LN($C361)), "")</f>
        <v/>
      </c>
      <c r="N361"/>
      <c r="O361"/>
      <c r="P361"/>
      <c r="Q361"/>
    </row>
    <row r="362" spans="6:17" x14ac:dyDescent="0.35">
      <c r="F362" s="2" t="str">
        <f t="shared" si="29"/>
        <v/>
      </c>
      <c r="G362" s="2" t="str">
        <f t="shared" si="30"/>
        <v/>
      </c>
      <c r="H362" s="2" t="str">
        <f t="shared" si="31"/>
        <v/>
      </c>
      <c r="I362" s="2" t="str">
        <f t="shared" si="32"/>
        <v xml:space="preserve"> </v>
      </c>
      <c r="J362" s="2" t="str">
        <f>IF(C362&gt;=Parameters!$B$10,D362-EXP(Parameters!$B$2+Parameters!$B$4*LN($C362)), "")</f>
        <v/>
      </c>
      <c r="N362"/>
      <c r="O362"/>
      <c r="P362"/>
      <c r="Q362"/>
    </row>
    <row r="363" spans="6:17" x14ac:dyDescent="0.35">
      <c r="F363" s="2" t="str">
        <f t="shared" si="29"/>
        <v/>
      </c>
      <c r="G363" s="2" t="str">
        <f t="shared" si="30"/>
        <v/>
      </c>
      <c r="H363" s="2" t="str">
        <f t="shared" si="31"/>
        <v/>
      </c>
      <c r="I363" s="2" t="str">
        <f t="shared" si="32"/>
        <v xml:space="preserve"> </v>
      </c>
      <c r="J363" s="2" t="str">
        <f>IF(C363&gt;=Parameters!$B$10,D363-EXP(Parameters!$B$2+Parameters!$B$4*LN($C363)), "")</f>
        <v/>
      </c>
      <c r="N363"/>
      <c r="O363"/>
      <c r="P363"/>
      <c r="Q363"/>
    </row>
    <row r="364" spans="6:17" x14ac:dyDescent="0.35">
      <c r="F364" s="2" t="str">
        <f t="shared" si="29"/>
        <v/>
      </c>
      <c r="G364" s="2" t="str">
        <f t="shared" si="30"/>
        <v/>
      </c>
      <c r="H364" s="2" t="str">
        <f t="shared" si="31"/>
        <v/>
      </c>
      <c r="I364" s="2" t="str">
        <f t="shared" si="32"/>
        <v xml:space="preserve"> </v>
      </c>
      <c r="J364" s="2" t="str">
        <f>IF(C364&gt;=Parameters!$B$10,D364-EXP(Parameters!$B$2+Parameters!$B$4*LN($C364)), "")</f>
        <v/>
      </c>
      <c r="N364"/>
      <c r="O364"/>
      <c r="P364"/>
      <c r="Q364"/>
    </row>
    <row r="365" spans="6:17" x14ac:dyDescent="0.35">
      <c r="F365" s="2" t="str">
        <f t="shared" si="29"/>
        <v/>
      </c>
      <c r="G365" s="2" t="str">
        <f t="shared" si="30"/>
        <v/>
      </c>
      <c r="H365" s="2" t="str">
        <f t="shared" si="31"/>
        <v/>
      </c>
      <c r="I365" s="2" t="str">
        <f t="shared" si="32"/>
        <v xml:space="preserve"> </v>
      </c>
      <c r="J365" s="2" t="str">
        <f>IF(C365&gt;=Parameters!$B$10,D365-EXP(Parameters!$B$2+Parameters!$B$4*LN($C365)), "")</f>
        <v/>
      </c>
      <c r="N365"/>
      <c r="O365"/>
      <c r="P365"/>
      <c r="Q365"/>
    </row>
    <row r="366" spans="6:17" x14ac:dyDescent="0.35">
      <c r="F366" s="2" t="str">
        <f t="shared" si="29"/>
        <v/>
      </c>
      <c r="G366" s="2" t="str">
        <f t="shared" si="30"/>
        <v/>
      </c>
      <c r="H366" s="2" t="str">
        <f t="shared" si="31"/>
        <v/>
      </c>
      <c r="I366" s="2" t="str">
        <f t="shared" si="32"/>
        <v xml:space="preserve"> </v>
      </c>
      <c r="J366" s="2" t="str">
        <f>IF(C366&gt;=Parameters!$B$10,D366-EXP(Parameters!$B$2+Parameters!$B$4*LN($C366)), "")</f>
        <v/>
      </c>
      <c r="N366"/>
      <c r="O366"/>
      <c r="P366"/>
      <c r="Q366"/>
    </row>
    <row r="367" spans="6:17" x14ac:dyDescent="0.35">
      <c r="F367" s="2" t="str">
        <f t="shared" si="29"/>
        <v/>
      </c>
      <c r="G367" s="2" t="str">
        <f t="shared" si="30"/>
        <v/>
      </c>
      <c r="H367" s="2" t="str">
        <f t="shared" si="31"/>
        <v/>
      </c>
      <c r="I367" s="2" t="str">
        <f t="shared" si="32"/>
        <v xml:space="preserve"> </v>
      </c>
      <c r="J367" s="2" t="str">
        <f>IF(C367&gt;=Parameters!$B$10,D367-EXP(Parameters!$B$2+Parameters!$B$4*LN($C367)), "")</f>
        <v/>
      </c>
      <c r="N367"/>
      <c r="O367"/>
      <c r="P367"/>
      <c r="Q367"/>
    </row>
    <row r="368" spans="6:17" x14ac:dyDescent="0.35">
      <c r="F368" s="2" t="str">
        <f t="shared" si="29"/>
        <v/>
      </c>
      <c r="G368" s="2" t="str">
        <f t="shared" si="30"/>
        <v/>
      </c>
      <c r="H368" s="2" t="str">
        <f t="shared" si="31"/>
        <v/>
      </c>
      <c r="I368" s="2" t="str">
        <f t="shared" si="32"/>
        <v xml:space="preserve"> </v>
      </c>
      <c r="J368" s="2" t="str">
        <f>IF(C368&gt;=Parameters!$B$10,D368-EXP(Parameters!$B$2+Parameters!$B$4*LN($C368)), "")</f>
        <v/>
      </c>
      <c r="N368"/>
      <c r="O368"/>
      <c r="P368"/>
      <c r="Q368"/>
    </row>
    <row r="369" spans="6:17" x14ac:dyDescent="0.35">
      <c r="F369" s="2" t="str">
        <f t="shared" si="29"/>
        <v/>
      </c>
      <c r="G369" s="2" t="str">
        <f t="shared" si="30"/>
        <v/>
      </c>
      <c r="H369" s="2" t="str">
        <f t="shared" si="31"/>
        <v/>
      </c>
      <c r="I369" s="2" t="str">
        <f t="shared" si="32"/>
        <v xml:space="preserve"> </v>
      </c>
      <c r="J369" s="2" t="str">
        <f>IF(C369&gt;=Parameters!$B$10,D369-EXP(Parameters!$B$2+Parameters!$B$4*LN($C369)), "")</f>
        <v/>
      </c>
      <c r="N369"/>
      <c r="O369"/>
      <c r="P369"/>
      <c r="Q369"/>
    </row>
    <row r="370" spans="6:17" x14ac:dyDescent="0.35">
      <c r="F370" s="2" t="str">
        <f t="shared" si="29"/>
        <v/>
      </c>
      <c r="G370" s="2" t="str">
        <f t="shared" si="30"/>
        <v/>
      </c>
      <c r="H370" s="2" t="str">
        <f t="shared" si="31"/>
        <v/>
      </c>
      <c r="I370" s="2" t="str">
        <f t="shared" si="32"/>
        <v xml:space="preserve"> </v>
      </c>
      <c r="J370" s="2" t="str">
        <f>IF(C370&gt;=Parameters!$B$10,D370-EXP(Parameters!$B$2+Parameters!$B$4*LN($C370)), "")</f>
        <v/>
      </c>
      <c r="N370"/>
      <c r="O370"/>
      <c r="P370"/>
      <c r="Q370"/>
    </row>
    <row r="371" spans="6:17" x14ac:dyDescent="0.35">
      <c r="F371" s="2" t="str">
        <f t="shared" si="29"/>
        <v/>
      </c>
      <c r="G371" s="2" t="str">
        <f t="shared" si="30"/>
        <v/>
      </c>
      <c r="H371" s="2" t="str">
        <f t="shared" si="31"/>
        <v/>
      </c>
      <c r="I371" s="2" t="str">
        <f t="shared" si="32"/>
        <v xml:space="preserve"> </v>
      </c>
      <c r="J371" s="2" t="str">
        <f>IF(C371&gt;=Parameters!$B$10,D371-EXP(Parameters!$B$2+Parameters!$B$4*LN($C371)), "")</f>
        <v/>
      </c>
      <c r="N371"/>
      <c r="O371"/>
      <c r="P371"/>
      <c r="Q371"/>
    </row>
    <row r="372" spans="6:17" x14ac:dyDescent="0.35">
      <c r="F372" s="2" t="str">
        <f t="shared" si="29"/>
        <v/>
      </c>
      <c r="G372" s="2" t="str">
        <f t="shared" si="30"/>
        <v/>
      </c>
      <c r="H372" s="2" t="str">
        <f t="shared" si="31"/>
        <v/>
      </c>
      <c r="I372" s="2" t="str">
        <f t="shared" si="32"/>
        <v xml:space="preserve"> </v>
      </c>
      <c r="J372" s="2" t="str">
        <f>IF(C372&gt;=Parameters!$B$10,D372-EXP(Parameters!$B$2+Parameters!$B$4*LN($C372)), "")</f>
        <v/>
      </c>
      <c r="N372"/>
      <c r="O372"/>
      <c r="P372"/>
      <c r="Q372"/>
    </row>
    <row r="373" spans="6:17" x14ac:dyDescent="0.35">
      <c r="F373" s="2" t="str">
        <f t="shared" si="29"/>
        <v/>
      </c>
      <c r="G373" s="2" t="str">
        <f t="shared" si="30"/>
        <v/>
      </c>
      <c r="H373" s="2" t="str">
        <f t="shared" si="31"/>
        <v/>
      </c>
      <c r="I373" s="2" t="str">
        <f t="shared" si="32"/>
        <v xml:space="preserve"> </v>
      </c>
      <c r="J373" s="2" t="str">
        <f>IF(C373&gt;=Parameters!$B$10,D373-EXP(Parameters!$B$2+Parameters!$B$4*LN($C373)), "")</f>
        <v/>
      </c>
      <c r="N373"/>
      <c r="O373"/>
      <c r="P373"/>
      <c r="Q373"/>
    </row>
    <row r="374" spans="6:17" x14ac:dyDescent="0.35">
      <c r="F374" s="2" t="str">
        <f t="shared" si="29"/>
        <v/>
      </c>
      <c r="G374" s="2" t="str">
        <f t="shared" si="30"/>
        <v/>
      </c>
      <c r="H374" s="2" t="str">
        <f t="shared" si="31"/>
        <v/>
      </c>
      <c r="I374" s="2" t="str">
        <f t="shared" si="32"/>
        <v xml:space="preserve"> </v>
      </c>
      <c r="J374" s="2" t="str">
        <f>IF(C374&gt;=Parameters!$B$10,D374-EXP(Parameters!$B$2+Parameters!$B$4*LN($C374)), "")</f>
        <v/>
      </c>
      <c r="N374"/>
      <c r="O374"/>
      <c r="P374"/>
      <c r="Q374"/>
    </row>
    <row r="375" spans="6:17" x14ac:dyDescent="0.35">
      <c r="F375" s="2" t="str">
        <f t="shared" si="29"/>
        <v/>
      </c>
      <c r="G375" s="2" t="str">
        <f t="shared" si="30"/>
        <v/>
      </c>
      <c r="H375" s="2" t="str">
        <f t="shared" si="31"/>
        <v/>
      </c>
      <c r="I375" s="2" t="str">
        <f t="shared" si="32"/>
        <v xml:space="preserve"> </v>
      </c>
      <c r="J375" s="2" t="str">
        <f>IF(C375&gt;=Parameters!$B$10,D375-EXP(Parameters!$B$2+Parameters!$B$4*LN($C375)), "")</f>
        <v/>
      </c>
      <c r="N375"/>
      <c r="O375"/>
      <c r="P375"/>
      <c r="Q375"/>
    </row>
    <row r="376" spans="6:17" x14ac:dyDescent="0.35">
      <c r="F376" s="2" t="str">
        <f t="shared" si="29"/>
        <v/>
      </c>
      <c r="G376" s="2" t="str">
        <f t="shared" si="30"/>
        <v/>
      </c>
      <c r="H376" s="2" t="str">
        <f t="shared" si="31"/>
        <v/>
      </c>
      <c r="I376" s="2" t="str">
        <f t="shared" si="32"/>
        <v xml:space="preserve"> </v>
      </c>
      <c r="J376" s="2" t="str">
        <f>IF(C376&gt;=Parameters!$B$10,D376-EXP(Parameters!$B$2+Parameters!$B$4*LN($C376)), "")</f>
        <v/>
      </c>
      <c r="N376"/>
      <c r="O376"/>
      <c r="P376"/>
      <c r="Q376"/>
    </row>
    <row r="377" spans="6:17" x14ac:dyDescent="0.35">
      <c r="F377" s="2" t="str">
        <f t="shared" si="29"/>
        <v/>
      </c>
      <c r="G377" s="2" t="str">
        <f t="shared" si="30"/>
        <v/>
      </c>
      <c r="H377" s="2" t="str">
        <f t="shared" si="31"/>
        <v/>
      </c>
      <c r="I377" s="2" t="str">
        <f t="shared" si="32"/>
        <v xml:space="preserve"> </v>
      </c>
      <c r="J377" s="2" t="str">
        <f>IF(C377&gt;=Parameters!$B$10,D377-EXP(Parameters!$B$2+Parameters!$B$4*LN($C377)), "")</f>
        <v/>
      </c>
      <c r="N377"/>
      <c r="O377"/>
      <c r="P377"/>
      <c r="Q377"/>
    </row>
    <row r="378" spans="6:17" x14ac:dyDescent="0.35">
      <c r="F378" s="2" t="str">
        <f t="shared" si="29"/>
        <v/>
      </c>
      <c r="G378" s="2" t="str">
        <f t="shared" si="30"/>
        <v/>
      </c>
      <c r="H378" s="2" t="str">
        <f t="shared" si="31"/>
        <v/>
      </c>
      <c r="I378" s="2" t="str">
        <f t="shared" si="32"/>
        <v xml:space="preserve"> </v>
      </c>
      <c r="J378" s="2" t="str">
        <f>IF(C378&gt;=Parameters!$B$10,D378-EXP(Parameters!$B$2+Parameters!$B$4*LN($C378)), "")</f>
        <v/>
      </c>
      <c r="N378"/>
      <c r="O378"/>
      <c r="P378"/>
      <c r="Q378"/>
    </row>
    <row r="379" spans="6:17" x14ac:dyDescent="0.35">
      <c r="F379" s="2" t="str">
        <f t="shared" si="29"/>
        <v/>
      </c>
      <c r="G379" s="2" t="str">
        <f t="shared" si="30"/>
        <v/>
      </c>
      <c r="H379" s="2" t="str">
        <f t="shared" si="31"/>
        <v/>
      </c>
      <c r="I379" s="2" t="str">
        <f t="shared" si="32"/>
        <v xml:space="preserve"> </v>
      </c>
      <c r="J379" s="2" t="str">
        <f>IF(C379&gt;=Parameters!$B$10,D379-EXP(Parameters!$B$2+Parameters!$B$4*LN($C379)), "")</f>
        <v/>
      </c>
      <c r="N379"/>
      <c r="O379"/>
      <c r="P379"/>
      <c r="Q379"/>
    </row>
    <row r="380" spans="6:17" x14ac:dyDescent="0.35">
      <c r="F380" s="2" t="str">
        <f t="shared" si="29"/>
        <v/>
      </c>
      <c r="G380" s="2" t="str">
        <f t="shared" si="30"/>
        <v/>
      </c>
      <c r="H380" s="2" t="str">
        <f t="shared" si="31"/>
        <v/>
      </c>
      <c r="I380" s="2" t="str">
        <f t="shared" si="32"/>
        <v xml:space="preserve"> </v>
      </c>
      <c r="J380" s="2" t="str">
        <f>IF(C380&gt;=Parameters!$B$10,D380-EXP(Parameters!$B$2+Parameters!$B$4*LN($C380)), "")</f>
        <v/>
      </c>
      <c r="N380"/>
      <c r="O380"/>
      <c r="P380"/>
      <c r="Q380"/>
    </row>
    <row r="381" spans="6:17" x14ac:dyDescent="0.35">
      <c r="F381" s="2" t="str">
        <f t="shared" si="29"/>
        <v/>
      </c>
      <c r="G381" s="2" t="str">
        <f t="shared" si="30"/>
        <v/>
      </c>
      <c r="H381" s="2" t="str">
        <f t="shared" si="31"/>
        <v/>
      </c>
      <c r="I381" s="2" t="str">
        <f t="shared" si="32"/>
        <v xml:space="preserve"> </v>
      </c>
      <c r="J381" s="2" t="str">
        <f>IF(C381&gt;=Parameters!$B$10,D381-EXP(Parameters!$B$2+Parameters!$B$4*LN($C381)), "")</f>
        <v/>
      </c>
      <c r="N381"/>
      <c r="O381"/>
      <c r="P381"/>
      <c r="Q381"/>
    </row>
    <row r="382" spans="6:17" x14ac:dyDescent="0.35">
      <c r="F382" s="2" t="str">
        <f t="shared" si="29"/>
        <v/>
      </c>
      <c r="G382" s="2" t="str">
        <f t="shared" si="30"/>
        <v/>
      </c>
      <c r="H382" s="2" t="str">
        <f t="shared" si="31"/>
        <v/>
      </c>
      <c r="I382" s="2" t="str">
        <f t="shared" si="32"/>
        <v xml:space="preserve"> </v>
      </c>
      <c r="J382" s="2" t="str">
        <f>IF(C382&gt;=Parameters!$B$10,D382-EXP(Parameters!$B$2+Parameters!$B$4*LN($C382)), "")</f>
        <v/>
      </c>
      <c r="N382"/>
      <c r="O382"/>
      <c r="P382"/>
      <c r="Q382"/>
    </row>
    <row r="383" spans="6:17" x14ac:dyDescent="0.35">
      <c r="F383" s="2" t="str">
        <f t="shared" si="29"/>
        <v/>
      </c>
      <c r="G383" s="2" t="str">
        <f t="shared" si="30"/>
        <v/>
      </c>
      <c r="H383" s="2" t="str">
        <f t="shared" si="31"/>
        <v/>
      </c>
      <c r="I383" s="2" t="str">
        <f t="shared" si="32"/>
        <v xml:space="preserve"> </v>
      </c>
      <c r="J383" s="2" t="str">
        <f>IF(C383&gt;=Parameters!$B$10,D383-EXP(Parameters!$B$2+Parameters!$B$4*LN($C383)), "")</f>
        <v/>
      </c>
      <c r="N383"/>
      <c r="O383"/>
      <c r="P383"/>
      <c r="Q383"/>
    </row>
    <row r="384" spans="6:17" x14ac:dyDescent="0.35">
      <c r="F384" s="2" t="str">
        <f t="shared" si="29"/>
        <v/>
      </c>
      <c r="G384" s="2" t="str">
        <f t="shared" si="30"/>
        <v/>
      </c>
      <c r="H384" s="2" t="str">
        <f t="shared" si="31"/>
        <v/>
      </c>
      <c r="I384" s="2" t="str">
        <f t="shared" si="32"/>
        <v xml:space="preserve"> </v>
      </c>
      <c r="J384" s="2" t="str">
        <f>IF(C384&gt;=Parameters!$B$10,D384-EXP(Parameters!$B$2+Parameters!$B$4*LN($C384)), "")</f>
        <v/>
      </c>
      <c r="N384"/>
      <c r="O384"/>
      <c r="P384"/>
      <c r="Q384"/>
    </row>
    <row r="385" spans="6:17" x14ac:dyDescent="0.35">
      <c r="F385" s="2" t="str">
        <f t="shared" si="29"/>
        <v/>
      </c>
      <c r="G385" s="2" t="str">
        <f t="shared" si="30"/>
        <v/>
      </c>
      <c r="H385" s="2" t="str">
        <f t="shared" si="31"/>
        <v/>
      </c>
      <c r="I385" s="2" t="str">
        <f t="shared" si="32"/>
        <v xml:space="preserve"> </v>
      </c>
      <c r="J385" s="2" t="str">
        <f>IF(C385&gt;=Parameters!$B$10,D385-EXP(Parameters!$B$2+Parameters!$B$4*LN($C385)), "")</f>
        <v/>
      </c>
      <c r="N385"/>
      <c r="O385"/>
      <c r="P385"/>
      <c r="Q385"/>
    </row>
    <row r="386" spans="6:17" x14ac:dyDescent="0.35">
      <c r="F386" s="2" t="str">
        <f t="shared" ref="F386:F393" si="33">RIGHT(C386,1)</f>
        <v/>
      </c>
      <c r="G386" s="2" t="str">
        <f t="shared" ref="G386:G393" si="34">RIGHT(D386,1)</f>
        <v/>
      </c>
      <c r="H386" s="2" t="str">
        <f t="shared" ref="H386:H393" si="35">RIGHT(E386,1)</f>
        <v/>
      </c>
      <c r="I386" s="2" t="str">
        <f t="shared" ref="I386:I393" si="36">C386&amp; " " &amp;D386</f>
        <v xml:space="preserve"> </v>
      </c>
      <c r="J386" s="2" t="str">
        <f>IF(C386&gt;=Parameters!$B$10,D386-EXP(Parameters!$B$2+Parameters!$B$4*LN($C386)), "")</f>
        <v/>
      </c>
      <c r="N386"/>
      <c r="O386"/>
      <c r="P386"/>
      <c r="Q386"/>
    </row>
    <row r="387" spans="6:17" x14ac:dyDescent="0.35">
      <c r="F387" s="2" t="str">
        <f t="shared" si="33"/>
        <v/>
      </c>
      <c r="G387" s="2" t="str">
        <f t="shared" si="34"/>
        <v/>
      </c>
      <c r="H387" s="2" t="str">
        <f t="shared" si="35"/>
        <v/>
      </c>
      <c r="I387" s="2" t="str">
        <f t="shared" si="36"/>
        <v xml:space="preserve"> </v>
      </c>
      <c r="J387" s="2" t="str">
        <f>IF(C387&gt;=Parameters!$B$10,D387-EXP(Parameters!$B$2+Parameters!$B$4*LN($C387)), "")</f>
        <v/>
      </c>
      <c r="N387"/>
      <c r="O387"/>
      <c r="P387"/>
      <c r="Q387"/>
    </row>
    <row r="388" spans="6:17" x14ac:dyDescent="0.35">
      <c r="F388" s="2" t="str">
        <f t="shared" si="33"/>
        <v/>
      </c>
      <c r="G388" s="2" t="str">
        <f t="shared" si="34"/>
        <v/>
      </c>
      <c r="H388" s="2" t="str">
        <f t="shared" si="35"/>
        <v/>
      </c>
      <c r="I388" s="2" t="str">
        <f t="shared" si="36"/>
        <v xml:space="preserve"> </v>
      </c>
      <c r="J388" s="2" t="str">
        <f>IF(C388&gt;=Parameters!$B$10,D388-EXP(Parameters!$B$2+Parameters!$B$4*LN($C388)), "")</f>
        <v/>
      </c>
      <c r="N388"/>
      <c r="O388"/>
      <c r="P388"/>
      <c r="Q388"/>
    </row>
    <row r="389" spans="6:17" x14ac:dyDescent="0.35">
      <c r="F389" s="2" t="str">
        <f t="shared" si="33"/>
        <v/>
      </c>
      <c r="G389" s="2" t="str">
        <f t="shared" si="34"/>
        <v/>
      </c>
      <c r="H389" s="2" t="str">
        <f t="shared" si="35"/>
        <v/>
      </c>
      <c r="I389" s="2" t="str">
        <f t="shared" si="36"/>
        <v xml:space="preserve"> </v>
      </c>
      <c r="J389" s="2" t="str">
        <f>IF(C389&gt;=Parameters!$B$10,D389-EXP(Parameters!$B$2+Parameters!$B$4*LN($C389)), "")</f>
        <v/>
      </c>
      <c r="N389"/>
      <c r="O389"/>
      <c r="P389"/>
      <c r="Q389"/>
    </row>
    <row r="390" spans="6:17" x14ac:dyDescent="0.35">
      <c r="F390" s="2" t="str">
        <f t="shared" si="33"/>
        <v/>
      </c>
      <c r="G390" s="2" t="str">
        <f t="shared" si="34"/>
        <v/>
      </c>
      <c r="H390" s="2" t="str">
        <f t="shared" si="35"/>
        <v/>
      </c>
      <c r="I390" s="2" t="str">
        <f t="shared" si="36"/>
        <v xml:space="preserve"> </v>
      </c>
      <c r="J390" s="2" t="str">
        <f>IF(C390&gt;=Parameters!$B$10,D390-EXP(Parameters!$B$2+Parameters!$B$4*LN($C390)), "")</f>
        <v/>
      </c>
      <c r="N390"/>
      <c r="O390"/>
      <c r="P390"/>
      <c r="Q390"/>
    </row>
    <row r="391" spans="6:17" x14ac:dyDescent="0.35">
      <c r="F391" s="2" t="str">
        <f t="shared" si="33"/>
        <v/>
      </c>
      <c r="G391" s="2" t="str">
        <f t="shared" si="34"/>
        <v/>
      </c>
      <c r="H391" s="2" t="str">
        <f t="shared" si="35"/>
        <v/>
      </c>
      <c r="I391" s="2" t="str">
        <f t="shared" si="36"/>
        <v xml:space="preserve"> </v>
      </c>
      <c r="J391" s="2" t="str">
        <f>IF(C391&gt;=Parameters!$B$10,D391-EXP(Parameters!$B$2+Parameters!$B$4*LN($C391)), "")</f>
        <v/>
      </c>
      <c r="N391"/>
      <c r="O391"/>
      <c r="P391"/>
      <c r="Q391"/>
    </row>
    <row r="392" spans="6:17" x14ac:dyDescent="0.35">
      <c r="F392" s="2" t="str">
        <f t="shared" si="33"/>
        <v/>
      </c>
      <c r="G392" s="2" t="str">
        <f t="shared" si="34"/>
        <v/>
      </c>
      <c r="H392" s="2" t="str">
        <f t="shared" si="35"/>
        <v/>
      </c>
      <c r="I392" s="2" t="str">
        <f t="shared" si="36"/>
        <v xml:space="preserve"> </v>
      </c>
      <c r="J392" s="2" t="str">
        <f>IF(C392&gt;=Parameters!$B$10,D392-EXP(Parameters!$B$2+Parameters!$B$4*LN($C392)), "")</f>
        <v/>
      </c>
      <c r="N392"/>
      <c r="O392"/>
      <c r="P392"/>
      <c r="Q392"/>
    </row>
    <row r="393" spans="6:17" x14ac:dyDescent="0.35">
      <c r="F393" s="2" t="str">
        <f t="shared" si="33"/>
        <v/>
      </c>
      <c r="G393" s="2" t="str">
        <f t="shared" si="34"/>
        <v/>
      </c>
      <c r="H393" s="2" t="str">
        <f t="shared" si="35"/>
        <v/>
      </c>
      <c r="I393" s="2" t="str">
        <f t="shared" si="36"/>
        <v xml:space="preserve"> </v>
      </c>
      <c r="J393" s="2" t="str">
        <f>IF(C393&gt;=Parameters!$B$10,D393-EXP(Parameters!$B$2+Parameters!$B$4*LN($C393)), "")</f>
        <v/>
      </c>
      <c r="N393"/>
      <c r="O393"/>
      <c r="P393"/>
      <c r="Q39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11</v>
      </c>
      <c r="L2" s="14">
        <f>COUNTIF(Data!$G$2:$G$1048576, "=" &amp; J2)</f>
        <v>15</v>
      </c>
      <c r="M2" s="14">
        <f>COUNTIF(Data!$H$2:$H$1048576, "=" &amp; J2)</f>
        <v>10</v>
      </c>
      <c r="N2" s="7">
        <f>(COUNTA(Data!C:C)-1) / 10</f>
        <v>11.4</v>
      </c>
      <c r="O2" s="20">
        <f>N2-2 * SQRT((COUNTA(Data!C:C)-1)*0.1*0.9)</f>
        <v>4.9937530487812136</v>
      </c>
      <c r="P2" s="21">
        <f>N2+2 * SQRT((COUNTA(Data!D:D)-1)*0.1*0.9)</f>
        <v>17.806246951218789</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11</v>
      </c>
      <c r="L3" s="14">
        <f>COUNTIF(Data!$G$2:$G$1048576, "=" &amp; J3)</f>
        <v>6</v>
      </c>
      <c r="M3" s="14">
        <f>COUNTIF(Data!$H$2:$H$1048576, "=" &amp; J3)</f>
        <v>7</v>
      </c>
      <c r="N3" s="7">
        <f>(COUNTA(Data!C:C)-1) / 10</f>
        <v>11.4</v>
      </c>
      <c r="O3" s="20">
        <f>N3-2 * SQRT((COUNTA(Data!C:C)-1)*0.1*0.9)</f>
        <v>4.9937530487812136</v>
      </c>
      <c r="P3" s="21">
        <f>N3+2 * SQRT((COUNTA(Data!D:D)-1)*0.1*0.9)</f>
        <v>17.806246951218789</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13</v>
      </c>
      <c r="L4" s="14">
        <f>COUNTIF(Data!$G$2:$G$1048576, "=" &amp; J4)</f>
        <v>3</v>
      </c>
      <c r="M4" s="14">
        <f>COUNTIF(Data!$H$2:$H$1048576, "=" &amp; J4)</f>
        <v>12</v>
      </c>
      <c r="N4" s="7">
        <f>(COUNTA(Data!C:C)-1) / 10</f>
        <v>11.4</v>
      </c>
      <c r="O4" s="20">
        <f>N4-2 * SQRT((COUNTA(Data!C:C)-1)*0.1*0.9)</f>
        <v>4.9937530487812136</v>
      </c>
      <c r="P4" s="21">
        <f>N4+2 * SQRT((COUNTA(Data!D:D)-1)*0.1*0.9)</f>
        <v>17.806246951218789</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12</v>
      </c>
      <c r="L5" s="14">
        <f>COUNTIF(Data!$G$2:$G$1048576, "=" &amp; J5)</f>
        <v>1</v>
      </c>
      <c r="M5" s="14">
        <f>COUNTIF(Data!$H$2:$H$1048576, "=" &amp; J5)</f>
        <v>2</v>
      </c>
      <c r="N5" s="7">
        <f>(COUNTA(Data!C:C)-1) / 10</f>
        <v>11.4</v>
      </c>
      <c r="O5" s="20">
        <f>N5-2 * SQRT((COUNTA(Data!C:C)-1)*0.1*0.9)</f>
        <v>4.9937530487812136</v>
      </c>
      <c r="P5" s="21">
        <f>N5+2 * SQRT((COUNTA(Data!D:D)-1)*0.1*0.9)</f>
        <v>17.806246951218789</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10</v>
      </c>
      <c r="L6" s="14">
        <f>COUNTIF(Data!$G$2:$G$1048576, "=" &amp; J6)</f>
        <v>3</v>
      </c>
      <c r="M6" s="14">
        <f>COUNTIF(Data!$H$2:$H$1048576, "=" &amp; J6)</f>
        <v>15</v>
      </c>
      <c r="N6" s="7">
        <f>(COUNTA(Data!C:C)-1) / 10</f>
        <v>11.4</v>
      </c>
      <c r="O6" s="20">
        <f>N6-2 * SQRT((COUNTA(Data!C:C)-1)*0.1*0.9)</f>
        <v>4.9937530487812136</v>
      </c>
      <c r="P6" s="21">
        <f>N6+2 * SQRT((COUNTA(Data!D:D)-1)*0.1*0.9)</f>
        <v>17.806246951218789</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10</v>
      </c>
      <c r="L7" s="14">
        <f>COUNTIF(Data!$G$2:$G$1048576, "=" &amp; J7)</f>
        <v>9</v>
      </c>
      <c r="M7" s="14">
        <f>COUNTIF(Data!$H$2:$H$1048576, "=" &amp; J7)</f>
        <v>17</v>
      </c>
      <c r="N7" s="7">
        <f>(COUNTA(Data!C:C)-1) / 10</f>
        <v>11.4</v>
      </c>
      <c r="O7" s="20">
        <f>N7-2 * SQRT((COUNTA(Data!C:C)-1)*0.1*0.9)</f>
        <v>4.9937530487812136</v>
      </c>
      <c r="P7" s="21">
        <f>N7+2 * SQRT((COUNTA(Data!D:D)-1)*0.1*0.9)</f>
        <v>17.806246951218789</v>
      </c>
    </row>
    <row r="8" spans="1:16" x14ac:dyDescent="0.35">
      <c r="A8" s="5">
        <v>76</v>
      </c>
      <c r="B8" s="6">
        <f>COUNTIF(Data!$C$2:$C$1048576, "=" &amp; A8)</f>
        <v>0</v>
      </c>
      <c r="D8" s="5">
        <f t="shared" si="0"/>
        <v>16</v>
      </c>
      <c r="E8" s="6">
        <f>COUNTIF(Data!$D$2:$D$1048576, "=" &amp; D8)</f>
        <v>1</v>
      </c>
      <c r="G8" s="5">
        <f t="shared" si="1"/>
        <v>6</v>
      </c>
      <c r="H8" s="6">
        <f>COUNTIF(Data!$E$2:$E$1048576, "=" &amp; G8)</f>
        <v>0</v>
      </c>
      <c r="J8" s="7">
        <v>6</v>
      </c>
      <c r="K8" s="7">
        <f>COUNTIF(Data!$F$2:$F$1048576, "=" &amp; J8)</f>
        <v>14</v>
      </c>
      <c r="L8" s="14">
        <f>COUNTIF(Data!$G$2:$G$1048576, "=" &amp; J8)</f>
        <v>12</v>
      </c>
      <c r="M8" s="14">
        <f>COUNTIF(Data!$H$2:$H$1048576, "=" &amp; J8)</f>
        <v>19</v>
      </c>
      <c r="N8" s="7">
        <f>(COUNTA(Data!C:C)-1) / 10</f>
        <v>11.4</v>
      </c>
      <c r="O8" s="20">
        <f>N8-2 * SQRT((COUNTA(Data!C:C)-1)*0.1*0.9)</f>
        <v>4.9937530487812136</v>
      </c>
      <c r="P8" s="21">
        <f>N8+2 * SQRT((COUNTA(Data!D:D)-1)*0.1*0.9)</f>
        <v>17.806246951218789</v>
      </c>
    </row>
    <row r="9" spans="1:16" x14ac:dyDescent="0.35">
      <c r="A9" s="5">
        <v>77</v>
      </c>
      <c r="B9" s="6">
        <f>COUNTIF(Data!$C$2:$C$1048576, "=" &amp; A9)</f>
        <v>0</v>
      </c>
      <c r="D9" s="5">
        <f t="shared" si="0"/>
        <v>17</v>
      </c>
      <c r="E9" s="6">
        <f>COUNTIF(Data!$D$2:$D$1048576, "=" &amp; D9)</f>
        <v>2</v>
      </c>
      <c r="G9" s="5">
        <f t="shared" si="1"/>
        <v>7</v>
      </c>
      <c r="H9" s="6">
        <f>COUNTIF(Data!$E$2:$E$1048576, "=" &amp; G9)</f>
        <v>0</v>
      </c>
      <c r="J9" s="7">
        <v>7</v>
      </c>
      <c r="K9" s="7">
        <f>COUNTIF(Data!$F$2:$F$1048576, "=" &amp; J9)</f>
        <v>10</v>
      </c>
      <c r="L9" s="14">
        <f>COUNTIF(Data!$G$2:$G$1048576, "=" &amp; J9)</f>
        <v>16</v>
      </c>
      <c r="M9" s="14">
        <f>COUNTIF(Data!$H$2:$H$1048576, "=" &amp; J9)</f>
        <v>10</v>
      </c>
      <c r="N9" s="7">
        <f>(COUNTA(Data!C:C)-1) / 10</f>
        <v>11.4</v>
      </c>
      <c r="O9" s="20">
        <f>N9-2 * SQRT((COUNTA(Data!C:C)-1)*0.1*0.9)</f>
        <v>4.9937530487812136</v>
      </c>
      <c r="P9" s="21">
        <f>N9+2 * SQRT((COUNTA(Data!D:D)-1)*0.1*0.9)</f>
        <v>17.806246951218789</v>
      </c>
    </row>
    <row r="10" spans="1:16" x14ac:dyDescent="0.35">
      <c r="A10" s="5">
        <v>78</v>
      </c>
      <c r="B10" s="6">
        <f>COUNTIF(Data!$C$2:$C$1048576, "=" &amp; A10)</f>
        <v>0</v>
      </c>
      <c r="D10" s="5">
        <f t="shared" si="0"/>
        <v>18</v>
      </c>
      <c r="E10" s="6">
        <f>COUNTIF(Data!$D$2:$D$1048576, "=" &amp; D10)</f>
        <v>9</v>
      </c>
      <c r="G10" s="5">
        <f t="shared" si="1"/>
        <v>8</v>
      </c>
      <c r="H10" s="6">
        <f>COUNTIF(Data!$E$2:$E$1048576, "=" &amp; G10)</f>
        <v>0</v>
      </c>
      <c r="J10" s="7">
        <v>8</v>
      </c>
      <c r="K10" s="7">
        <f>COUNTIF(Data!$F$2:$F$1048576, "=" &amp; J10)</f>
        <v>12</v>
      </c>
      <c r="L10" s="14">
        <f>COUNTIF(Data!$G$2:$G$1048576, "=" &amp; J10)</f>
        <v>21</v>
      </c>
      <c r="M10" s="14">
        <f>COUNTIF(Data!$H$2:$H$1048576, "=" &amp; J10)</f>
        <v>11</v>
      </c>
      <c r="N10" s="7">
        <f>(COUNTA(Data!C:C)-1) / 10</f>
        <v>11.4</v>
      </c>
      <c r="O10" s="20">
        <f>N10-2 * SQRT((COUNTA(Data!C:C)-1)*0.1*0.9)</f>
        <v>4.9937530487812136</v>
      </c>
      <c r="P10" s="21">
        <f>N10+2 * SQRT((COUNTA(Data!D:D)-1)*0.1*0.9)</f>
        <v>17.806246951218789</v>
      </c>
    </row>
    <row r="11" spans="1:16" ht="15" thickBot="1" x14ac:dyDescent="0.4">
      <c r="A11" s="5">
        <v>79</v>
      </c>
      <c r="B11" s="6">
        <f>COUNTIF(Data!$C$2:$C$1048576, "=" &amp; A11)</f>
        <v>0</v>
      </c>
      <c r="D11" s="5">
        <f t="shared" si="0"/>
        <v>19</v>
      </c>
      <c r="E11" s="6">
        <f>COUNTIF(Data!$D$2:$D$1048576, "=" &amp; D11)</f>
        <v>10</v>
      </c>
      <c r="G11" s="5">
        <f t="shared" si="1"/>
        <v>9</v>
      </c>
      <c r="H11" s="6">
        <f>COUNTIF(Data!$E$2:$E$1048576, "=" &amp; G11)</f>
        <v>0</v>
      </c>
      <c r="J11" s="8">
        <v>9</v>
      </c>
      <c r="K11" s="8">
        <f>COUNTIF(Data!$F$2:$F$1048576, "=" &amp; J11)</f>
        <v>11</v>
      </c>
      <c r="L11" s="15">
        <f>COUNTIF(Data!$G$2:$G$1048576, "=" &amp; J11)</f>
        <v>28</v>
      </c>
      <c r="M11" s="15">
        <f>COUNTIF(Data!$H$2:$H$1048576, "=" &amp; J11)</f>
        <v>11</v>
      </c>
      <c r="N11" s="8">
        <f>(COUNTA(Data!C:C)-1) / 10</f>
        <v>11.4</v>
      </c>
      <c r="O11" s="23">
        <f>N11-2 * SQRT((COUNTA(Data!C:C)-1)*0.1*0.9)</f>
        <v>4.9937530487812136</v>
      </c>
      <c r="P11" s="22">
        <f>N11+2 * SQRT((COUNTA(Data!D:D)-1)*0.1*0.9)</f>
        <v>17.806246951218789</v>
      </c>
    </row>
    <row r="12" spans="1:16" x14ac:dyDescent="0.35">
      <c r="A12" s="5">
        <v>80</v>
      </c>
      <c r="B12" s="6">
        <f>COUNTIF(Data!$C$2:$C$1048576, "=" &amp; A12)</f>
        <v>0</v>
      </c>
      <c r="D12" s="5">
        <f t="shared" si="0"/>
        <v>20</v>
      </c>
      <c r="E12" s="6">
        <f>COUNTIF(Data!$D$2:$D$1048576, "=" &amp; D12)</f>
        <v>6</v>
      </c>
      <c r="G12" s="5">
        <f t="shared" si="1"/>
        <v>10</v>
      </c>
      <c r="H12" s="6">
        <f>COUNTIF(Data!$E$2:$E$1048576, "=" &amp; G12)</f>
        <v>0</v>
      </c>
    </row>
    <row r="13" spans="1:16" x14ac:dyDescent="0.35">
      <c r="A13" s="5">
        <v>81</v>
      </c>
      <c r="B13" s="6">
        <f>COUNTIF(Data!$C$2:$C$1048576, "=" &amp; A13)</f>
        <v>0</v>
      </c>
      <c r="D13" s="5">
        <f t="shared" si="0"/>
        <v>21</v>
      </c>
      <c r="E13" s="6">
        <f>COUNTIF(Data!$D$2:$D$1048576, "=" &amp; D13)</f>
        <v>2</v>
      </c>
      <c r="G13" s="5">
        <f t="shared" si="1"/>
        <v>11</v>
      </c>
      <c r="H13" s="6">
        <f>COUNTIF(Data!$E$2:$E$1048576, "=" &amp; G13)</f>
        <v>0</v>
      </c>
    </row>
    <row r="14" spans="1:16" x14ac:dyDescent="0.35">
      <c r="A14" s="5">
        <v>82</v>
      </c>
      <c r="B14" s="6">
        <f>COUNTIF(Data!$C$2:$C$1048576, "=" &amp; A14)</f>
        <v>0</v>
      </c>
      <c r="D14" s="5">
        <f t="shared" si="0"/>
        <v>22</v>
      </c>
      <c r="E14" s="6">
        <f>COUNTIF(Data!$D$2:$D$1048576, "=" &amp; D14)</f>
        <v>0</v>
      </c>
      <c r="G14" s="5">
        <f t="shared" si="1"/>
        <v>12</v>
      </c>
      <c r="H14" s="6">
        <f>COUNTIF(Data!$E$2:$E$1048576, "=" &amp; G14)</f>
        <v>0</v>
      </c>
    </row>
    <row r="15" spans="1:16" x14ac:dyDescent="0.35">
      <c r="A15" s="5">
        <v>83</v>
      </c>
      <c r="B15" s="6">
        <f>COUNTIF(Data!$C$2:$C$1048576, "=" &amp; A15)</f>
        <v>0</v>
      </c>
      <c r="D15" s="5">
        <f t="shared" si="0"/>
        <v>23</v>
      </c>
      <c r="E15" s="6">
        <f>COUNTIF(Data!$D$2:$D$1048576, "=" &amp; D15)</f>
        <v>0</v>
      </c>
      <c r="G15" s="5">
        <f t="shared" si="1"/>
        <v>13</v>
      </c>
      <c r="H15" s="6">
        <f>COUNTIF(Data!$E$2:$E$1048576, "=" &amp; G15)</f>
        <v>0</v>
      </c>
    </row>
    <row r="16" spans="1:16" x14ac:dyDescent="0.35">
      <c r="A16" s="5">
        <v>84</v>
      </c>
      <c r="B16" s="6">
        <f>COUNTIF(Data!$C$2:$C$1048576, "=" &amp; A16)</f>
        <v>0</v>
      </c>
      <c r="D16" s="5">
        <f t="shared" si="0"/>
        <v>24</v>
      </c>
      <c r="E16" s="6">
        <f>COUNTIF(Data!$D$2:$D$1048576, "=" &amp; D16)</f>
        <v>2</v>
      </c>
      <c r="G16" s="5">
        <f t="shared" si="1"/>
        <v>14</v>
      </c>
      <c r="H16" s="6">
        <f>COUNTIF(Data!$E$2:$E$1048576, "=" &amp; G16)</f>
        <v>0</v>
      </c>
    </row>
    <row r="17" spans="1:8" x14ac:dyDescent="0.35">
      <c r="A17" s="5">
        <v>85</v>
      </c>
      <c r="B17" s="6">
        <f>COUNTIF(Data!$C$2:$C$1048576, "=" &amp; A17)</f>
        <v>0</v>
      </c>
      <c r="D17" s="5">
        <f t="shared" si="0"/>
        <v>25</v>
      </c>
      <c r="E17" s="6">
        <f>COUNTIF(Data!$D$2:$D$1048576, "=" &amp; D17)</f>
        <v>9</v>
      </c>
      <c r="G17" s="5">
        <f t="shared" si="1"/>
        <v>15</v>
      </c>
      <c r="H17" s="6">
        <f>COUNTIF(Data!$E$2:$E$1048576, "=" &amp; G17)</f>
        <v>0</v>
      </c>
    </row>
    <row r="18" spans="1:8" x14ac:dyDescent="0.35">
      <c r="A18" s="5">
        <v>86</v>
      </c>
      <c r="B18" s="6">
        <f>COUNTIF(Data!$C$2:$C$1048576, "=" &amp; A18)</f>
        <v>0</v>
      </c>
      <c r="D18" s="5">
        <f t="shared" si="0"/>
        <v>26</v>
      </c>
      <c r="E18" s="6">
        <f>COUNTIF(Data!$D$2:$D$1048576, "=" &amp; D18)</f>
        <v>10</v>
      </c>
      <c r="G18" s="5">
        <f t="shared" si="1"/>
        <v>16</v>
      </c>
      <c r="H18" s="6">
        <f>COUNTIF(Data!$E$2:$E$1048576, "=" &amp; G18)</f>
        <v>0</v>
      </c>
    </row>
    <row r="19" spans="1:8" x14ac:dyDescent="0.35">
      <c r="A19" s="5">
        <v>87</v>
      </c>
      <c r="B19" s="6">
        <f>COUNTIF(Data!$C$2:$C$1048576, "=" &amp; A19)</f>
        <v>1</v>
      </c>
      <c r="D19" s="5">
        <f t="shared" si="0"/>
        <v>27</v>
      </c>
      <c r="E19" s="6">
        <f>COUNTIF(Data!$D$2:$D$1048576, "=" &amp; D19)</f>
        <v>13</v>
      </c>
      <c r="G19" s="5">
        <f t="shared" si="1"/>
        <v>17</v>
      </c>
      <c r="H19" s="6">
        <f>COUNTIF(Data!$E$2:$E$1048576, "=" &amp; G19)</f>
        <v>0</v>
      </c>
    </row>
    <row r="20" spans="1:8" x14ac:dyDescent="0.35">
      <c r="A20" s="5">
        <v>88</v>
      </c>
      <c r="B20" s="6">
        <f>COUNTIF(Data!$C$2:$C$1048576, "=" &amp; A20)</f>
        <v>0</v>
      </c>
      <c r="D20" s="5">
        <f t="shared" si="0"/>
        <v>28</v>
      </c>
      <c r="E20" s="6">
        <f>COUNTIF(Data!$D$2:$D$1048576, "=" &amp; D20)</f>
        <v>12</v>
      </c>
      <c r="G20" s="5">
        <f t="shared" si="1"/>
        <v>18</v>
      </c>
      <c r="H20" s="6">
        <f>COUNTIF(Data!$E$2:$E$1048576, "=" &amp; G20)</f>
        <v>0</v>
      </c>
    </row>
    <row r="21" spans="1:8" x14ac:dyDescent="0.35">
      <c r="A21" s="5">
        <v>89</v>
      </c>
      <c r="B21" s="6">
        <f>COUNTIF(Data!$C$2:$C$1048576, "=" &amp; A21)</f>
        <v>2</v>
      </c>
      <c r="D21" s="5">
        <f t="shared" si="0"/>
        <v>29</v>
      </c>
      <c r="E21" s="6">
        <f>COUNTIF(Data!$D$2:$D$1048576, "=" &amp; D21)</f>
        <v>18</v>
      </c>
      <c r="G21" s="5">
        <f t="shared" si="1"/>
        <v>19</v>
      </c>
      <c r="H21" s="6">
        <f>COUNTIF(Data!$E$2:$E$1048576, "=" &amp; G21)</f>
        <v>0</v>
      </c>
    </row>
    <row r="22" spans="1:8" x14ac:dyDescent="0.35">
      <c r="A22" s="5">
        <v>90</v>
      </c>
      <c r="B22" s="6">
        <f>COUNTIF(Data!$C$2:$C$1048576, "=" &amp; A22)</f>
        <v>1</v>
      </c>
      <c r="D22" s="5">
        <f t="shared" si="0"/>
        <v>30</v>
      </c>
      <c r="E22" s="6">
        <f>COUNTIF(Data!$D$2:$D$1048576, "=" &amp; D22)</f>
        <v>9</v>
      </c>
      <c r="G22" s="5">
        <f t="shared" si="1"/>
        <v>20</v>
      </c>
      <c r="H22" s="6">
        <f>COUNTIF(Data!$E$2:$E$1048576, "=" &amp; G22)</f>
        <v>0</v>
      </c>
    </row>
    <row r="23" spans="1:8" x14ac:dyDescent="0.35">
      <c r="A23" s="5">
        <v>91</v>
      </c>
      <c r="B23" s="6">
        <f>COUNTIF(Data!$C$2:$C$1048576, "=" &amp; A23)</f>
        <v>0</v>
      </c>
      <c r="D23" s="5">
        <f t="shared" si="0"/>
        <v>31</v>
      </c>
      <c r="E23" s="6">
        <f>COUNTIF(Data!$D$2:$D$1048576, "=" &amp; D23)</f>
        <v>4</v>
      </c>
      <c r="G23" s="5">
        <f t="shared" si="1"/>
        <v>21</v>
      </c>
      <c r="H23" s="6">
        <f>COUNTIF(Data!$E$2:$E$1048576, "=" &amp; G23)</f>
        <v>0</v>
      </c>
    </row>
    <row r="24" spans="1:8" x14ac:dyDescent="0.35">
      <c r="A24" s="5">
        <v>92</v>
      </c>
      <c r="B24" s="6">
        <f>COUNTIF(Data!$C$2:$C$1048576, "=" &amp; A24)</f>
        <v>1</v>
      </c>
      <c r="D24" s="5">
        <f t="shared" si="0"/>
        <v>32</v>
      </c>
      <c r="E24" s="6">
        <f>COUNTIF(Data!$D$2:$D$1048576, "=" &amp; D24)</f>
        <v>3</v>
      </c>
      <c r="G24" s="5">
        <f t="shared" si="1"/>
        <v>22</v>
      </c>
      <c r="H24" s="6">
        <f>COUNTIF(Data!$E$2:$E$1048576, "=" &amp; G24)</f>
        <v>0</v>
      </c>
    </row>
    <row r="25" spans="1:8" x14ac:dyDescent="0.35">
      <c r="A25" s="5">
        <v>93</v>
      </c>
      <c r="B25" s="6">
        <f>COUNTIF(Data!$C$2:$C$1048576, "=" &amp; A25)</f>
        <v>0</v>
      </c>
      <c r="D25" s="5">
        <f t="shared" si="0"/>
        <v>33</v>
      </c>
      <c r="E25" s="6">
        <f>COUNTIF(Data!$D$2:$D$1048576, "=" &amp; D25)</f>
        <v>1</v>
      </c>
      <c r="G25" s="5">
        <f t="shared" si="1"/>
        <v>23</v>
      </c>
      <c r="H25" s="6">
        <f>COUNTIF(Data!$E$2:$E$1048576, "=" &amp; G25)</f>
        <v>0</v>
      </c>
    </row>
    <row r="26" spans="1:8" x14ac:dyDescent="0.35">
      <c r="A26" s="5">
        <v>94</v>
      </c>
      <c r="B26" s="6">
        <f>COUNTIF(Data!$C$2:$C$1048576, "=" &amp; A26)</f>
        <v>3</v>
      </c>
      <c r="D26" s="5">
        <f t="shared" si="0"/>
        <v>34</v>
      </c>
      <c r="E26" s="6">
        <f>COUNTIF(Data!$D$2:$D$1048576, "=" &amp; D26)</f>
        <v>1</v>
      </c>
      <c r="G26" s="5">
        <f t="shared" si="1"/>
        <v>24</v>
      </c>
      <c r="H26" s="6">
        <f>COUNTIF(Data!$E$2:$E$1048576, "=" &amp; G26)</f>
        <v>0</v>
      </c>
    </row>
    <row r="27" spans="1:8" x14ac:dyDescent="0.35">
      <c r="A27" s="5">
        <v>95</v>
      </c>
      <c r="B27" s="6">
        <f>COUNTIF(Data!$C$2:$C$1048576, "=" &amp; A27)</f>
        <v>1</v>
      </c>
      <c r="D27" s="5">
        <f t="shared" si="0"/>
        <v>35</v>
      </c>
      <c r="E27" s="6">
        <f>COUNTIF(Data!$D$2:$D$1048576, "=" &amp; D27)</f>
        <v>0</v>
      </c>
      <c r="G27" s="5">
        <f t="shared" si="1"/>
        <v>25</v>
      </c>
      <c r="H27" s="6">
        <f>COUNTIF(Data!$E$2:$E$1048576, "=" &amp; G27)</f>
        <v>0</v>
      </c>
    </row>
    <row r="28" spans="1:8" x14ac:dyDescent="0.35">
      <c r="A28" s="5">
        <v>96</v>
      </c>
      <c r="B28" s="6">
        <f>COUNTIF(Data!$C$2:$C$1048576, "=" &amp; A28)</f>
        <v>2</v>
      </c>
      <c r="D28" s="5">
        <f t="shared" si="0"/>
        <v>36</v>
      </c>
      <c r="E28" s="6">
        <f>COUNTIF(Data!$D$2:$D$1048576, "=" &amp; D28)</f>
        <v>1</v>
      </c>
      <c r="G28" s="5">
        <f t="shared" si="1"/>
        <v>26</v>
      </c>
      <c r="H28" s="6">
        <f>COUNTIF(Data!$E$2:$E$1048576, "=" &amp; G28)</f>
        <v>0</v>
      </c>
    </row>
    <row r="29" spans="1:8" x14ac:dyDescent="0.35">
      <c r="A29" s="5">
        <v>97</v>
      </c>
      <c r="B29" s="6">
        <f>COUNTIF(Data!$C$2:$C$1048576, "=" &amp; A29)</f>
        <v>3</v>
      </c>
      <c r="D29" s="5">
        <f t="shared" si="0"/>
        <v>37</v>
      </c>
      <c r="E29" s="6">
        <f>COUNTIF(Data!$D$2:$D$1048576, "=" &amp; D29)</f>
        <v>1</v>
      </c>
      <c r="G29" s="5">
        <f t="shared" si="1"/>
        <v>27</v>
      </c>
      <c r="H29" s="6">
        <f>COUNTIF(Data!$E$2:$E$1048576, "=" &amp; G29)</f>
        <v>0</v>
      </c>
    </row>
    <row r="30" spans="1:8" x14ac:dyDescent="0.35">
      <c r="A30" s="5">
        <v>98</v>
      </c>
      <c r="B30" s="6">
        <f>COUNTIF(Data!$C$2:$C$1048576, "=" &amp; A30)</f>
        <v>3</v>
      </c>
      <c r="D30" s="5">
        <f t="shared" si="0"/>
        <v>38</v>
      </c>
      <c r="E30" s="6">
        <f>COUNTIF(Data!$D$2:$D$1048576, "=" &amp; D30)</f>
        <v>0</v>
      </c>
      <c r="G30" s="5">
        <f t="shared" si="1"/>
        <v>28</v>
      </c>
      <c r="H30" s="6">
        <f>COUNTIF(Data!$E$2:$E$1048576, "=" &amp; G30)</f>
        <v>0</v>
      </c>
    </row>
    <row r="31" spans="1:8" x14ac:dyDescent="0.35">
      <c r="A31" s="5">
        <v>99</v>
      </c>
      <c r="B31" s="6">
        <f>COUNTIF(Data!$C$2:$C$1048576, "=" &amp; A31)</f>
        <v>4</v>
      </c>
      <c r="D31" s="5">
        <f t="shared" si="0"/>
        <v>39</v>
      </c>
      <c r="E31" s="6">
        <f>COUNTIF(Data!$D$2:$D$1048576, "=" &amp; D31)</f>
        <v>0</v>
      </c>
      <c r="G31" s="5">
        <f t="shared" si="1"/>
        <v>29</v>
      </c>
      <c r="H31" s="6">
        <f>COUNTIF(Data!$E$2:$E$1048576, "=" &amp; G31)</f>
        <v>0</v>
      </c>
    </row>
    <row r="32" spans="1:8" ht="15" thickBot="1" x14ac:dyDescent="0.4">
      <c r="A32" s="5">
        <v>100</v>
      </c>
      <c r="B32" s="6">
        <f>COUNTIF(Data!$C$2:$C$1048576, "=" &amp; A32)</f>
        <v>3</v>
      </c>
      <c r="D32" s="17">
        <f t="shared" si="0"/>
        <v>40</v>
      </c>
      <c r="E32" s="9">
        <f>COUNTIF(Data!$D$2:$D$1048576, "=" &amp; D32)</f>
        <v>0</v>
      </c>
      <c r="G32" s="5">
        <f t="shared" si="1"/>
        <v>30</v>
      </c>
      <c r="H32" s="6">
        <f>COUNTIF(Data!$E$2:$E$1048576, "=" &amp; G32)</f>
        <v>0</v>
      </c>
    </row>
    <row r="33" spans="1:8" x14ac:dyDescent="0.35">
      <c r="A33" s="5">
        <v>101</v>
      </c>
      <c r="B33" s="6">
        <f>COUNTIF(Data!$C$2:$C$1048576, "=" &amp; A33)</f>
        <v>3</v>
      </c>
      <c r="D33" s="13"/>
      <c r="E33" s="14"/>
      <c r="G33" s="5">
        <f t="shared" ref="G33:G96" si="2">G32+1</f>
        <v>31</v>
      </c>
      <c r="H33" s="6">
        <f>COUNTIF(Data!$E$2:$E$1048576, "=" &amp; G33)</f>
        <v>0</v>
      </c>
    </row>
    <row r="34" spans="1:8" x14ac:dyDescent="0.35">
      <c r="A34" s="5">
        <v>102</v>
      </c>
      <c r="B34" s="6">
        <f>COUNTIF(Data!$C$2:$C$1048576, "=" &amp; A34)</f>
        <v>5</v>
      </c>
      <c r="D34" s="13"/>
      <c r="E34" s="14"/>
      <c r="G34" s="5">
        <f t="shared" si="2"/>
        <v>32</v>
      </c>
      <c r="H34" s="6">
        <f>COUNTIF(Data!$E$2:$E$1048576, "=" &amp; G34)</f>
        <v>0</v>
      </c>
    </row>
    <row r="35" spans="1:8" x14ac:dyDescent="0.35">
      <c r="A35" s="5">
        <v>103</v>
      </c>
      <c r="B35" s="6">
        <f>COUNTIF(Data!$C$2:$C$1048576, "=" &amp; A35)</f>
        <v>2</v>
      </c>
      <c r="D35" s="13"/>
      <c r="E35" s="14"/>
      <c r="G35" s="5">
        <f t="shared" si="2"/>
        <v>33</v>
      </c>
      <c r="H35" s="6">
        <f>COUNTIF(Data!$E$2:$E$1048576, "=" &amp; G35)</f>
        <v>0</v>
      </c>
    </row>
    <row r="36" spans="1:8" x14ac:dyDescent="0.35">
      <c r="A36" s="5">
        <v>104</v>
      </c>
      <c r="B36" s="6">
        <f>COUNTIF(Data!$C$2:$C$1048576, "=" &amp; A36)</f>
        <v>4</v>
      </c>
      <c r="D36" s="13"/>
      <c r="E36" s="14"/>
      <c r="G36" s="5">
        <f t="shared" si="2"/>
        <v>34</v>
      </c>
      <c r="H36" s="6">
        <f>COUNTIF(Data!$E$2:$E$1048576, "=" &amp; G36)</f>
        <v>0</v>
      </c>
    </row>
    <row r="37" spans="1:8" x14ac:dyDescent="0.35">
      <c r="A37" s="5">
        <v>105</v>
      </c>
      <c r="B37" s="6">
        <f>COUNTIF(Data!$C$2:$C$1048576, "=" &amp; A37)</f>
        <v>3</v>
      </c>
      <c r="D37" s="13"/>
      <c r="E37" s="14"/>
      <c r="G37" s="5">
        <f t="shared" si="2"/>
        <v>35</v>
      </c>
      <c r="H37" s="6">
        <f>COUNTIF(Data!$E$2:$E$1048576, "=" &amp; G37)</f>
        <v>0</v>
      </c>
    </row>
    <row r="38" spans="1:8" x14ac:dyDescent="0.35">
      <c r="A38" s="5">
        <v>106</v>
      </c>
      <c r="B38" s="6">
        <f>COUNTIF(Data!$C$2:$C$1048576, "=" &amp; A38)</f>
        <v>6</v>
      </c>
      <c r="D38" s="13"/>
      <c r="E38" s="14"/>
      <c r="G38" s="5">
        <f t="shared" si="2"/>
        <v>36</v>
      </c>
      <c r="H38" s="6">
        <f>COUNTIF(Data!$E$2:$E$1048576, "=" &amp; G38)</f>
        <v>0</v>
      </c>
    </row>
    <row r="39" spans="1:8" x14ac:dyDescent="0.35">
      <c r="A39" s="5">
        <v>107</v>
      </c>
      <c r="B39" s="6">
        <f>COUNTIF(Data!$C$2:$C$1048576, "=" &amp; A39)</f>
        <v>1</v>
      </c>
      <c r="D39" s="13"/>
      <c r="E39" s="14"/>
      <c r="G39" s="5">
        <f t="shared" si="2"/>
        <v>37</v>
      </c>
      <c r="H39" s="6">
        <f>COUNTIF(Data!$E$2:$E$1048576, "=" &amp; G39)</f>
        <v>0</v>
      </c>
    </row>
    <row r="40" spans="1:8" x14ac:dyDescent="0.35">
      <c r="A40" s="5">
        <v>108</v>
      </c>
      <c r="B40" s="6">
        <f>COUNTIF(Data!$C$2:$C$1048576, "=" &amp; A40)</f>
        <v>6</v>
      </c>
      <c r="D40" s="13"/>
      <c r="E40" s="14"/>
      <c r="G40" s="5">
        <f t="shared" si="2"/>
        <v>38</v>
      </c>
      <c r="H40" s="6">
        <f>COUNTIF(Data!$E$2:$E$1048576, "=" &amp; G40)</f>
        <v>0</v>
      </c>
    </row>
    <row r="41" spans="1:8" x14ac:dyDescent="0.35">
      <c r="A41" s="5">
        <v>109</v>
      </c>
      <c r="B41" s="6">
        <f>COUNTIF(Data!$C$2:$C$1048576, "=" &amp; A41)</f>
        <v>1</v>
      </c>
      <c r="D41" s="13"/>
      <c r="E41" s="14"/>
      <c r="G41" s="5">
        <f t="shared" si="2"/>
        <v>39</v>
      </c>
      <c r="H41" s="6">
        <f>COUNTIF(Data!$E$2:$E$1048576, "=" &amp; G41)</f>
        <v>0</v>
      </c>
    </row>
    <row r="42" spans="1:8" x14ac:dyDescent="0.35">
      <c r="A42" s="5">
        <v>110</v>
      </c>
      <c r="B42" s="6">
        <f>COUNTIF(Data!$C$2:$C$1048576, "=" &amp; A42)</f>
        <v>4</v>
      </c>
      <c r="D42" s="13"/>
      <c r="E42" s="14"/>
      <c r="G42" s="5">
        <f t="shared" si="2"/>
        <v>40</v>
      </c>
      <c r="H42" s="6">
        <f>COUNTIF(Data!$E$2:$E$1048576, "=" &amp; G42)</f>
        <v>0</v>
      </c>
    </row>
    <row r="43" spans="1:8" x14ac:dyDescent="0.35">
      <c r="A43" s="5">
        <v>111</v>
      </c>
      <c r="B43" s="6">
        <f>COUNTIF(Data!$C$2:$C$1048576, "=" &amp; A43)</f>
        <v>6</v>
      </c>
      <c r="D43" s="13"/>
      <c r="E43" s="14"/>
      <c r="G43" s="5">
        <f t="shared" si="2"/>
        <v>41</v>
      </c>
      <c r="H43" s="6">
        <f>COUNTIF(Data!$E$2:$E$1048576, "=" &amp; G43)</f>
        <v>0</v>
      </c>
    </row>
    <row r="44" spans="1:8" x14ac:dyDescent="0.35">
      <c r="A44" s="5">
        <v>112</v>
      </c>
      <c r="B44" s="6">
        <f>COUNTIF(Data!$C$2:$C$1048576, "=" &amp; A44)</f>
        <v>6</v>
      </c>
      <c r="D44" s="13"/>
      <c r="E44" s="14"/>
      <c r="G44" s="5">
        <f t="shared" si="2"/>
        <v>42</v>
      </c>
      <c r="H44" s="6">
        <f>COUNTIF(Data!$E$2:$E$1048576, "=" &amp; G44)</f>
        <v>0</v>
      </c>
    </row>
    <row r="45" spans="1:8" x14ac:dyDescent="0.35">
      <c r="A45" s="5">
        <v>113</v>
      </c>
      <c r="B45" s="6">
        <f>COUNTIF(Data!$C$2:$C$1048576, "=" &amp; A45)</f>
        <v>9</v>
      </c>
      <c r="D45" s="13"/>
      <c r="E45" s="14"/>
      <c r="G45" s="5">
        <f t="shared" si="2"/>
        <v>43</v>
      </c>
      <c r="H45" s="6">
        <f>COUNTIF(Data!$E$2:$E$1048576, "=" &amp; G45)</f>
        <v>0</v>
      </c>
    </row>
    <row r="46" spans="1:8" x14ac:dyDescent="0.35">
      <c r="A46" s="5">
        <v>114</v>
      </c>
      <c r="B46" s="6">
        <f>COUNTIF(Data!$C$2:$C$1048576, "=" &amp; A46)</f>
        <v>3</v>
      </c>
      <c r="D46" s="13"/>
      <c r="E46" s="14"/>
      <c r="G46" s="5">
        <f t="shared" si="2"/>
        <v>44</v>
      </c>
      <c r="H46" s="6">
        <f>COUNTIF(Data!$E$2:$E$1048576, "=" &amp; G46)</f>
        <v>0</v>
      </c>
    </row>
    <row r="47" spans="1:8" x14ac:dyDescent="0.35">
      <c r="A47" s="5">
        <v>115</v>
      </c>
      <c r="B47" s="6">
        <f>COUNTIF(Data!$C$2:$C$1048576, "=" &amp; A47)</f>
        <v>3</v>
      </c>
      <c r="D47" s="13"/>
      <c r="E47" s="14"/>
      <c r="G47" s="5">
        <f t="shared" si="2"/>
        <v>45</v>
      </c>
      <c r="H47" s="6">
        <f>COUNTIF(Data!$E$2:$E$1048576, "=" &amp; G47)</f>
        <v>0</v>
      </c>
    </row>
    <row r="48" spans="1:8" x14ac:dyDescent="0.35">
      <c r="A48" s="5">
        <v>116</v>
      </c>
      <c r="B48" s="6">
        <f>COUNTIF(Data!$C$2:$C$1048576, "=" &amp; A48)</f>
        <v>3</v>
      </c>
      <c r="D48" s="13"/>
      <c r="E48" s="14"/>
      <c r="G48" s="5">
        <f t="shared" si="2"/>
        <v>46</v>
      </c>
      <c r="H48" s="6">
        <f>COUNTIF(Data!$E$2:$E$1048576, "=" &amp; G48)</f>
        <v>0</v>
      </c>
    </row>
    <row r="49" spans="1:8" x14ac:dyDescent="0.35">
      <c r="A49" s="5">
        <v>117</v>
      </c>
      <c r="B49" s="6">
        <f>COUNTIF(Data!$C$2:$C$1048576, "=" &amp; A49)</f>
        <v>4</v>
      </c>
      <c r="D49" s="13"/>
      <c r="E49" s="14"/>
      <c r="G49" s="5">
        <f t="shared" si="2"/>
        <v>47</v>
      </c>
      <c r="H49" s="6">
        <f>COUNTIF(Data!$E$2:$E$1048576, "=" &amp; G49)</f>
        <v>0</v>
      </c>
    </row>
    <row r="50" spans="1:8" x14ac:dyDescent="0.35">
      <c r="A50" s="5">
        <v>118</v>
      </c>
      <c r="B50" s="6">
        <f>COUNTIF(Data!$C$2:$C$1048576, "=" &amp; A50)</f>
        <v>2</v>
      </c>
      <c r="D50" s="13"/>
      <c r="E50" s="14"/>
      <c r="G50" s="5">
        <f t="shared" si="2"/>
        <v>48</v>
      </c>
      <c r="H50" s="6">
        <f>COUNTIF(Data!$E$2:$E$1048576, "=" &amp; G50)</f>
        <v>0</v>
      </c>
    </row>
    <row r="51" spans="1:8" x14ac:dyDescent="0.35">
      <c r="A51" s="5">
        <v>119</v>
      </c>
      <c r="B51" s="6">
        <f>COUNTIF(Data!$C$2:$C$1048576, "=" &amp; A51)</f>
        <v>3</v>
      </c>
      <c r="D51" s="13"/>
      <c r="E51" s="14"/>
      <c r="G51" s="5">
        <f t="shared" si="2"/>
        <v>49</v>
      </c>
      <c r="H51" s="6">
        <f>COUNTIF(Data!$E$2:$E$1048576, "=" &amp; G51)</f>
        <v>0</v>
      </c>
    </row>
    <row r="52" spans="1:8" x14ac:dyDescent="0.35">
      <c r="A52" s="5">
        <v>120</v>
      </c>
      <c r="B52" s="6">
        <f>COUNTIF(Data!$C$2:$C$1048576, "=" &amp; A52)</f>
        <v>2</v>
      </c>
      <c r="D52" s="13"/>
      <c r="E52" s="14"/>
      <c r="G52" s="5">
        <f t="shared" si="2"/>
        <v>50</v>
      </c>
      <c r="H52" s="6">
        <f>COUNTIF(Data!$E$2:$E$1048576, "=" &amp; G52)</f>
        <v>0</v>
      </c>
    </row>
    <row r="53" spans="1:8" x14ac:dyDescent="0.35">
      <c r="A53" s="5">
        <v>121</v>
      </c>
      <c r="B53" s="6">
        <f>COUNTIF(Data!$C$2:$C$1048576, "=" &amp; A53)</f>
        <v>2</v>
      </c>
      <c r="D53" s="13"/>
      <c r="E53" s="14"/>
      <c r="G53" s="5">
        <f t="shared" si="2"/>
        <v>51</v>
      </c>
      <c r="H53" s="6">
        <f>COUNTIF(Data!$E$2:$E$1048576, "=" &amp; G53)</f>
        <v>0</v>
      </c>
    </row>
    <row r="54" spans="1:8" x14ac:dyDescent="0.35">
      <c r="A54" s="5">
        <v>122</v>
      </c>
      <c r="B54" s="6">
        <f>COUNTIF(Data!$C$2:$C$1048576, "=" &amp; A54)</f>
        <v>1</v>
      </c>
      <c r="D54" s="13"/>
      <c r="E54" s="14"/>
      <c r="G54" s="5">
        <f t="shared" si="2"/>
        <v>52</v>
      </c>
      <c r="H54" s="6">
        <f>COUNTIF(Data!$E$2:$E$1048576, "=" &amp; G54)</f>
        <v>0</v>
      </c>
    </row>
    <row r="55" spans="1:8" x14ac:dyDescent="0.35">
      <c r="A55" s="5">
        <v>123</v>
      </c>
      <c r="B55" s="6">
        <f>COUNTIF(Data!$C$2:$C$1048576, "=" &amp; A55)</f>
        <v>1</v>
      </c>
      <c r="D55" s="13"/>
      <c r="E55" s="14"/>
      <c r="G55" s="5">
        <f t="shared" si="2"/>
        <v>53</v>
      </c>
      <c r="H55" s="6">
        <f>COUNTIF(Data!$E$2:$E$1048576, "=" &amp; G55)</f>
        <v>0</v>
      </c>
    </row>
    <row r="56" spans="1:8" x14ac:dyDescent="0.35">
      <c r="A56" s="5">
        <v>124</v>
      </c>
      <c r="B56" s="6">
        <f>COUNTIF(Data!$C$2:$C$1048576, "=" &amp; A56)</f>
        <v>0</v>
      </c>
      <c r="D56" s="13"/>
      <c r="E56" s="14"/>
      <c r="G56" s="5">
        <f t="shared" si="2"/>
        <v>54</v>
      </c>
      <c r="H56" s="6">
        <f>COUNTIF(Data!$E$2:$E$1048576, "=" &amp; G56)</f>
        <v>0</v>
      </c>
    </row>
    <row r="57" spans="1:8" x14ac:dyDescent="0.35">
      <c r="A57" s="5">
        <v>125</v>
      </c>
      <c r="B57" s="6">
        <f>COUNTIF(Data!$C$2:$C$1048576, "=" &amp; A57)</f>
        <v>3</v>
      </c>
      <c r="D57" s="13"/>
      <c r="E57" s="14"/>
      <c r="G57" s="5">
        <f t="shared" si="2"/>
        <v>55</v>
      </c>
      <c r="H57" s="6">
        <f>COUNTIF(Data!$E$2:$E$1048576, "=" &amp; G57)</f>
        <v>0</v>
      </c>
    </row>
    <row r="58" spans="1:8" x14ac:dyDescent="0.35">
      <c r="A58" s="5">
        <v>126</v>
      </c>
      <c r="B58" s="6">
        <f>COUNTIF(Data!$C$2:$C$1048576, "=" &amp; A58)</f>
        <v>3</v>
      </c>
      <c r="D58" s="13"/>
      <c r="E58" s="14"/>
      <c r="G58" s="5">
        <f t="shared" si="2"/>
        <v>56</v>
      </c>
      <c r="H58" s="6">
        <f>COUNTIF(Data!$E$2:$E$1048576, "=" &amp; G58)</f>
        <v>0</v>
      </c>
    </row>
    <row r="59" spans="1:8" x14ac:dyDescent="0.35">
      <c r="A59" s="5">
        <v>127</v>
      </c>
      <c r="B59" s="6">
        <f>COUNTIF(Data!$C$2:$C$1048576, "=" &amp; A59)</f>
        <v>1</v>
      </c>
      <c r="D59" s="13"/>
      <c r="E59" s="14"/>
      <c r="G59" s="5">
        <f t="shared" si="2"/>
        <v>57</v>
      </c>
      <c r="H59" s="6">
        <f>COUNTIF(Data!$E$2:$E$1048576, "=" &amp; G59)</f>
        <v>0</v>
      </c>
    </row>
    <row r="60" spans="1:8" x14ac:dyDescent="0.35">
      <c r="A60" s="5">
        <v>128</v>
      </c>
      <c r="B60" s="6">
        <f>COUNTIF(Data!$C$2:$C$1048576, "=" &amp; A60)</f>
        <v>1</v>
      </c>
      <c r="D60" s="13"/>
      <c r="E60" s="14"/>
      <c r="G60" s="5">
        <f t="shared" si="2"/>
        <v>58</v>
      </c>
      <c r="H60" s="6">
        <f>COUNTIF(Data!$E$2:$E$1048576, "=" &amp; G60)</f>
        <v>0</v>
      </c>
    </row>
    <row r="61" spans="1:8" x14ac:dyDescent="0.35">
      <c r="A61" s="5">
        <v>129</v>
      </c>
      <c r="B61" s="6">
        <f>COUNTIF(Data!$C$2:$C$1048576, "=" &amp; A61)</f>
        <v>1</v>
      </c>
      <c r="D61" s="13"/>
      <c r="E61" s="14"/>
      <c r="G61" s="5">
        <f t="shared" si="2"/>
        <v>59</v>
      </c>
      <c r="H61" s="6">
        <f>COUNTIF(Data!$E$2:$E$1048576, "=" &amp; G61)</f>
        <v>0</v>
      </c>
    </row>
    <row r="62" spans="1:8" x14ac:dyDescent="0.35">
      <c r="A62" s="5">
        <v>130</v>
      </c>
      <c r="B62" s="6">
        <f>COUNTIF(Data!$C$2:$C$1048576, "=" &amp; A62)</f>
        <v>1</v>
      </c>
      <c r="D62" s="13"/>
      <c r="E62" s="14"/>
      <c r="G62" s="5">
        <f t="shared" si="2"/>
        <v>60</v>
      </c>
      <c r="H62" s="6">
        <f>COUNTIF(Data!$E$2:$E$1048576, "=" &amp; G62)</f>
        <v>0</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4</v>
      </c>
    </row>
    <row r="65" spans="1:8" x14ac:dyDescent="0.35">
      <c r="A65" s="5">
        <v>133</v>
      </c>
      <c r="B65" s="6">
        <f>COUNTIF(Data!$C$2:$C$1048576, "=" &amp; A65)</f>
        <v>0</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1</v>
      </c>
    </row>
    <row r="67" spans="1:8" x14ac:dyDescent="0.35">
      <c r="A67" s="5">
        <v>135</v>
      </c>
      <c r="B67" s="6">
        <f>COUNTIF(Data!$C$2:$C$1048576, "=" &amp; A67)</f>
        <v>0</v>
      </c>
      <c r="D67" s="13"/>
      <c r="E67" s="14"/>
      <c r="G67" s="5">
        <f t="shared" si="2"/>
        <v>65</v>
      </c>
      <c r="H67" s="6">
        <f>COUNTIF(Data!$E$2:$E$1048576, "=" &amp; G67)</f>
        <v>1</v>
      </c>
    </row>
    <row r="68" spans="1:8" x14ac:dyDescent="0.35">
      <c r="A68" s="5">
        <v>136</v>
      </c>
      <c r="B68" s="6">
        <f>COUNTIF(Data!$C$2:$C$1048576, "=" &amp; A68)</f>
        <v>0</v>
      </c>
      <c r="D68" s="13"/>
      <c r="E68" s="14"/>
      <c r="G68" s="5">
        <f t="shared" si="2"/>
        <v>66</v>
      </c>
      <c r="H68" s="6">
        <f>COUNTIF(Data!$E$2:$E$1048576, "=" &amp; G68)</f>
        <v>7</v>
      </c>
    </row>
    <row r="69" spans="1:8" x14ac:dyDescent="0.35">
      <c r="A69" s="5">
        <v>137</v>
      </c>
      <c r="B69" s="6">
        <f>COUNTIF(Data!$C$2:$C$1048576, "=" &amp; A69)</f>
        <v>0</v>
      </c>
      <c r="D69" s="13"/>
      <c r="E69" s="14"/>
      <c r="G69" s="5">
        <f t="shared" si="2"/>
        <v>67</v>
      </c>
      <c r="H69" s="6">
        <f>COUNTIF(Data!$E$2:$E$1048576, "=" &amp; G69)</f>
        <v>3</v>
      </c>
    </row>
    <row r="70" spans="1:8" x14ac:dyDescent="0.35">
      <c r="A70" s="5">
        <v>138</v>
      </c>
      <c r="B70" s="6">
        <f>COUNTIF(Data!$C$2:$C$1048576, "=" &amp; A70)</f>
        <v>0</v>
      </c>
      <c r="D70" s="13"/>
      <c r="E70" s="14"/>
      <c r="G70" s="5">
        <f t="shared" si="2"/>
        <v>68</v>
      </c>
      <c r="H70" s="6">
        <f>COUNTIF(Data!$E$2:$E$1048576, "=" &amp; G70)</f>
        <v>5</v>
      </c>
    </row>
    <row r="71" spans="1:8" x14ac:dyDescent="0.35">
      <c r="A71" s="5">
        <v>139</v>
      </c>
      <c r="B71" s="6">
        <f>COUNTIF(Data!$C$2:$C$1048576, "=" &amp; A71)</f>
        <v>0</v>
      </c>
      <c r="D71" s="13"/>
      <c r="E71" s="14"/>
      <c r="G71" s="5">
        <f t="shared" si="2"/>
        <v>69</v>
      </c>
      <c r="H71" s="6">
        <f>COUNTIF(Data!$E$2:$E$1048576, "=" &amp; G71)</f>
        <v>4</v>
      </c>
    </row>
    <row r="72" spans="1:8" x14ac:dyDescent="0.35">
      <c r="A72" s="5">
        <v>140</v>
      </c>
      <c r="B72" s="6">
        <f>COUNTIF(Data!$C$2:$C$1048576, "=" &amp; A72)</f>
        <v>0</v>
      </c>
      <c r="D72" s="13"/>
      <c r="E72" s="14"/>
      <c r="G72" s="5">
        <f t="shared" si="2"/>
        <v>70</v>
      </c>
      <c r="H72" s="6">
        <f>COUNTIF(Data!$E$2:$E$1048576, "=" &amp; G72)</f>
        <v>2</v>
      </c>
    </row>
    <row r="73" spans="1:8" x14ac:dyDescent="0.35">
      <c r="A73" s="5">
        <v>141</v>
      </c>
      <c r="B73" s="6">
        <f>COUNTIF(Data!$C$2:$C$1048576, "=" &amp; A73)</f>
        <v>0</v>
      </c>
      <c r="D73" s="13"/>
      <c r="E73" s="14"/>
      <c r="G73" s="5">
        <f t="shared" si="2"/>
        <v>71</v>
      </c>
      <c r="H73" s="6">
        <f>COUNTIF(Data!$E$2:$E$1048576, "=" &amp; G73)</f>
        <v>1</v>
      </c>
    </row>
    <row r="74" spans="1:8" x14ac:dyDescent="0.35">
      <c r="A74" s="5">
        <v>142</v>
      </c>
      <c r="B74" s="6">
        <f>COUNTIF(Data!$C$2:$C$1048576, "=" &amp; A74)</f>
        <v>0</v>
      </c>
      <c r="D74" s="13"/>
      <c r="E74" s="14"/>
      <c r="G74" s="5">
        <f t="shared" si="2"/>
        <v>72</v>
      </c>
      <c r="H74" s="6">
        <f>COUNTIF(Data!$E$2:$E$1048576, "=" &amp; G74)</f>
        <v>0</v>
      </c>
    </row>
    <row r="75" spans="1:8" x14ac:dyDescent="0.35">
      <c r="A75" s="5">
        <v>143</v>
      </c>
      <c r="B75" s="6">
        <f>COUNTIF(Data!$C$2:$C$1048576, "=" &amp; A75)</f>
        <v>0</v>
      </c>
      <c r="D75" s="13"/>
      <c r="E75" s="14"/>
      <c r="G75" s="5">
        <f t="shared" si="2"/>
        <v>73</v>
      </c>
      <c r="H75" s="6">
        <f>COUNTIF(Data!$E$2:$E$1048576, "=" &amp; G75)</f>
        <v>2</v>
      </c>
    </row>
    <row r="76" spans="1:8" x14ac:dyDescent="0.35">
      <c r="A76" s="5">
        <v>144</v>
      </c>
      <c r="B76" s="6">
        <f>COUNTIF(Data!$C$2:$C$1048576, "=" &amp; A76)</f>
        <v>0</v>
      </c>
      <c r="D76" s="13"/>
      <c r="E76" s="14"/>
      <c r="G76" s="5">
        <f t="shared" si="2"/>
        <v>74</v>
      </c>
      <c r="H76" s="6">
        <f>COUNTIF(Data!$E$2:$E$1048576, "=" &amp; G76)</f>
        <v>1</v>
      </c>
    </row>
    <row r="77" spans="1:8" x14ac:dyDescent="0.35">
      <c r="A77" s="5">
        <v>145</v>
      </c>
      <c r="B77" s="6">
        <f>COUNTIF(Data!$C$2:$C$1048576, "=" &amp; A77)</f>
        <v>0</v>
      </c>
      <c r="D77" s="13"/>
      <c r="E77" s="14"/>
      <c r="G77" s="5">
        <f t="shared" si="2"/>
        <v>75</v>
      </c>
      <c r="H77" s="6">
        <f>COUNTIF(Data!$E$2:$E$1048576, "=" &amp; G77)</f>
        <v>1</v>
      </c>
    </row>
    <row r="78" spans="1:8" x14ac:dyDescent="0.35">
      <c r="A78" s="5">
        <v>146</v>
      </c>
      <c r="B78" s="6">
        <f>COUNTIF(Data!$C$2:$C$1048576, "=" &amp; A78)</f>
        <v>0</v>
      </c>
      <c r="D78" s="13"/>
      <c r="E78" s="14"/>
      <c r="G78" s="5">
        <f t="shared" si="2"/>
        <v>76</v>
      </c>
      <c r="H78" s="6">
        <f>COUNTIF(Data!$E$2:$E$1048576, "=" &amp; G78)</f>
        <v>3</v>
      </c>
    </row>
    <row r="79" spans="1:8" x14ac:dyDescent="0.35">
      <c r="A79" s="5">
        <v>147</v>
      </c>
      <c r="B79" s="6">
        <f>COUNTIF(Data!$C$2:$C$1048576, "=" &amp; A79)</f>
        <v>0</v>
      </c>
      <c r="D79" s="13"/>
      <c r="E79" s="14"/>
      <c r="G79" s="5">
        <f t="shared" si="2"/>
        <v>77</v>
      </c>
      <c r="H79" s="6">
        <f>COUNTIF(Data!$E$2:$E$1048576, "=" &amp; G79)</f>
        <v>0</v>
      </c>
    </row>
    <row r="80" spans="1:8" x14ac:dyDescent="0.35">
      <c r="A80" s="5">
        <v>148</v>
      </c>
      <c r="B80" s="6">
        <f>COUNTIF(Data!$C$2:$C$1048576, "=" &amp; A80)</f>
        <v>0</v>
      </c>
      <c r="D80" s="13"/>
      <c r="E80" s="14"/>
      <c r="G80" s="5">
        <f t="shared" si="2"/>
        <v>78</v>
      </c>
      <c r="H80" s="6">
        <f>COUNTIF(Data!$E$2:$E$1048576, "=" &amp; G80)</f>
        <v>3</v>
      </c>
    </row>
    <row r="81" spans="1:8" x14ac:dyDescent="0.35">
      <c r="A81" s="5">
        <v>149</v>
      </c>
      <c r="B81" s="6">
        <f>COUNTIF(Data!$C$2:$C$1048576, "=" &amp; A81)</f>
        <v>0</v>
      </c>
      <c r="D81" s="13"/>
      <c r="E81" s="14"/>
      <c r="G81" s="5">
        <f t="shared" si="2"/>
        <v>79</v>
      </c>
      <c r="H81" s="6">
        <f>COUNTIF(Data!$E$2:$E$1048576, "=" &amp; G81)</f>
        <v>1</v>
      </c>
    </row>
    <row r="82" spans="1:8" ht="15" thickBot="1" x14ac:dyDescent="0.4">
      <c r="A82" s="17">
        <v>150</v>
      </c>
      <c r="B82" s="9">
        <f>COUNTIF(Data!$C$2:$C$1048576, "=" &amp; A82)</f>
        <v>0</v>
      </c>
      <c r="D82" s="13"/>
      <c r="E82" s="14"/>
      <c r="G82" s="5">
        <f t="shared" si="2"/>
        <v>80</v>
      </c>
      <c r="H82" s="6">
        <f>COUNTIF(Data!$E$2:$E$1048576, "=" &amp; G82)</f>
        <v>1</v>
      </c>
    </row>
    <row r="83" spans="1:8" x14ac:dyDescent="0.35">
      <c r="A83" s="5"/>
      <c r="D83" s="13"/>
      <c r="G83" s="5">
        <f t="shared" si="2"/>
        <v>81</v>
      </c>
      <c r="H83" s="6">
        <f>COUNTIF(Data!$E$2:$E$1048576, "=" &amp; G83)</f>
        <v>2</v>
      </c>
    </row>
    <row r="84" spans="1:8" x14ac:dyDescent="0.35">
      <c r="A84" s="5"/>
      <c r="D84" s="13"/>
      <c r="G84" s="5">
        <f t="shared" si="2"/>
        <v>82</v>
      </c>
      <c r="H84" s="6">
        <f>COUNTIF(Data!$E$2:$E$1048576, "=" &amp; G84)</f>
        <v>4</v>
      </c>
    </row>
    <row r="85" spans="1:8" x14ac:dyDescent="0.35">
      <c r="A85" s="5"/>
      <c r="D85" s="13"/>
      <c r="G85" s="5">
        <f t="shared" si="2"/>
        <v>83</v>
      </c>
      <c r="H85" s="6">
        <f>COUNTIF(Data!$E$2:$E$1048576, "=" &amp; G85)</f>
        <v>0</v>
      </c>
    </row>
    <row r="86" spans="1:8" x14ac:dyDescent="0.35">
      <c r="A86" s="5"/>
      <c r="D86" s="13"/>
      <c r="G86" s="5">
        <f t="shared" si="2"/>
        <v>84</v>
      </c>
      <c r="H86" s="6">
        <f>COUNTIF(Data!$E$2:$E$1048576, "=" &amp; G86)</f>
        <v>8</v>
      </c>
    </row>
    <row r="87" spans="1:8" x14ac:dyDescent="0.35">
      <c r="A87" s="5"/>
      <c r="D87" s="13"/>
      <c r="G87" s="5">
        <f t="shared" si="2"/>
        <v>85</v>
      </c>
      <c r="H87" s="6">
        <f>COUNTIF(Data!$E$2:$E$1048576, "=" &amp; G87)</f>
        <v>14</v>
      </c>
    </row>
    <row r="88" spans="1:8" x14ac:dyDescent="0.35">
      <c r="A88" s="5"/>
      <c r="D88" s="13"/>
      <c r="G88" s="5">
        <f t="shared" si="2"/>
        <v>86</v>
      </c>
      <c r="H88" s="6">
        <f>COUNTIF(Data!$E$2:$E$1048576, "=" &amp; G88)</f>
        <v>8</v>
      </c>
    </row>
    <row r="89" spans="1:8" x14ac:dyDescent="0.35">
      <c r="G89" s="5">
        <f t="shared" si="2"/>
        <v>87</v>
      </c>
      <c r="H89" s="6">
        <f>COUNTIF(Data!$E$2:$E$1048576, "=" &amp; G89)</f>
        <v>7</v>
      </c>
    </row>
    <row r="90" spans="1:8" x14ac:dyDescent="0.35">
      <c r="G90" s="5">
        <f t="shared" si="2"/>
        <v>88</v>
      </c>
      <c r="H90" s="6">
        <f>COUNTIF(Data!$E$2:$E$1048576, "=" &amp; G90)</f>
        <v>3</v>
      </c>
    </row>
    <row r="91" spans="1:8" x14ac:dyDescent="0.35">
      <c r="G91" s="5">
        <f t="shared" si="2"/>
        <v>89</v>
      </c>
      <c r="H91" s="6">
        <f>COUNTIF(Data!$E$2:$E$1048576, "=" &amp; G91)</f>
        <v>6</v>
      </c>
    </row>
    <row r="92" spans="1:8" x14ac:dyDescent="0.35">
      <c r="G92" s="5">
        <f t="shared" si="2"/>
        <v>90</v>
      </c>
      <c r="H92" s="6">
        <f>COUNTIF(Data!$E$2:$E$1048576, "=" &amp; G92)</f>
        <v>7</v>
      </c>
    </row>
    <row r="93" spans="1:8" x14ac:dyDescent="0.35">
      <c r="G93" s="5">
        <f t="shared" si="2"/>
        <v>91</v>
      </c>
      <c r="H93" s="6">
        <f>COUNTIF(Data!$E$2:$E$1048576, "=" &amp; G93)</f>
        <v>4</v>
      </c>
    </row>
    <row r="94" spans="1:8" x14ac:dyDescent="0.35">
      <c r="G94" s="5">
        <f t="shared" si="2"/>
        <v>92</v>
      </c>
      <c r="H94" s="6">
        <f>COUNTIF(Data!$E$2:$E$1048576, "=" &amp; G94)</f>
        <v>4</v>
      </c>
    </row>
    <row r="95" spans="1:8" x14ac:dyDescent="0.35">
      <c r="G95" s="5">
        <f t="shared" si="2"/>
        <v>93</v>
      </c>
      <c r="H95" s="6">
        <f>COUNTIF(Data!$E$2:$E$1048576, "=" &amp; G95)</f>
        <v>0</v>
      </c>
    </row>
    <row r="96" spans="1:8" x14ac:dyDescent="0.35">
      <c r="G96" s="5">
        <f t="shared" si="2"/>
        <v>94</v>
      </c>
      <c r="H96" s="6">
        <f>COUNTIF(Data!$E$2:$E$1048576, "=" &amp; G96)</f>
        <v>5</v>
      </c>
    </row>
    <row r="97" spans="7:8" x14ac:dyDescent="0.35">
      <c r="G97" s="5">
        <f t="shared" ref="G97:G101" si="3">G96+1</f>
        <v>95</v>
      </c>
      <c r="H97" s="6">
        <f>COUNTIF(Data!$E$2:$E$1048576, "=" &amp; G97)</f>
        <v>1</v>
      </c>
    </row>
    <row r="98" spans="7:8" x14ac:dyDescent="0.35">
      <c r="G98" s="5">
        <f t="shared" si="3"/>
        <v>96</v>
      </c>
      <c r="H98" s="6">
        <f>COUNTIF(Data!$E$2:$E$1048576, "=" &amp; G98)</f>
        <v>1</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1</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1</v>
      </c>
    </row>
    <row r="549" spans="1:4" x14ac:dyDescent="0.35">
      <c r="A549" s="2">
        <f t="shared" si="16"/>
        <v>90</v>
      </c>
      <c r="B549" s="2">
        <f t="shared" si="17"/>
        <v>17</v>
      </c>
      <c r="C549" s="2" t="s">
        <v>682</v>
      </c>
      <c r="D549" s="6">
        <f>COUNTIF(Data!$I$2:$I$1048576, "=" &amp; C549)</f>
        <v>1</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1</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2</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2</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2</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1</v>
      </c>
    </row>
    <row r="706" spans="1:4" x14ac:dyDescent="0.35">
      <c r="A706" s="2">
        <f t="shared" si="20"/>
        <v>95</v>
      </c>
      <c r="B706" s="2">
        <f t="shared" si="21"/>
        <v>19</v>
      </c>
      <c r="C706" s="2" t="s">
        <v>829</v>
      </c>
      <c r="D706" s="6">
        <f>COUNTIF(Data!$I$2:$I$1048576, "=" &amp; C706)</f>
        <v>1</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1</v>
      </c>
    </row>
    <row r="709" spans="1:4" x14ac:dyDescent="0.35">
      <c r="A709" s="2">
        <f t="shared" si="22"/>
        <v>98</v>
      </c>
      <c r="B709" s="2">
        <f t="shared" si="23"/>
        <v>19</v>
      </c>
      <c r="C709" s="2" t="s">
        <v>109</v>
      </c>
      <c r="D709" s="6">
        <f>COUNTIF(Data!$I$2:$I$1048576, "=" &amp; C709)</f>
        <v>1</v>
      </c>
    </row>
    <row r="710" spans="1:4" x14ac:dyDescent="0.35">
      <c r="A710" s="2">
        <f t="shared" si="22"/>
        <v>99</v>
      </c>
      <c r="B710" s="2">
        <f t="shared" si="23"/>
        <v>19</v>
      </c>
      <c r="C710" s="2" t="s">
        <v>830</v>
      </c>
      <c r="D710" s="6">
        <f>COUNTIF(Data!$I$2:$I$1048576, "=" &amp; C710)</f>
        <v>2</v>
      </c>
    </row>
    <row r="711" spans="1:4" x14ac:dyDescent="0.35">
      <c r="A711" s="2">
        <f t="shared" si="22"/>
        <v>100</v>
      </c>
      <c r="B711" s="2">
        <f t="shared" si="23"/>
        <v>19</v>
      </c>
      <c r="C711" s="2" t="s">
        <v>831</v>
      </c>
      <c r="D711" s="6">
        <f>COUNTIF(Data!$I$2:$I$1048576, "=" &amp; C711)</f>
        <v>1</v>
      </c>
    </row>
    <row r="712" spans="1:4" x14ac:dyDescent="0.35">
      <c r="A712" s="2">
        <f t="shared" si="22"/>
        <v>101</v>
      </c>
      <c r="B712" s="2">
        <f t="shared" si="23"/>
        <v>19</v>
      </c>
      <c r="C712" s="2" t="s">
        <v>832</v>
      </c>
      <c r="D712" s="6">
        <f>COUNTIF(Data!$I$2:$I$1048576, "=" &amp; C712)</f>
        <v>2</v>
      </c>
    </row>
    <row r="713" spans="1:4" x14ac:dyDescent="0.35">
      <c r="A713" s="2">
        <f t="shared" si="22"/>
        <v>102</v>
      </c>
      <c r="B713" s="2">
        <f t="shared" si="23"/>
        <v>19</v>
      </c>
      <c r="C713" s="2" t="s">
        <v>11</v>
      </c>
      <c r="D713" s="6">
        <f>COUNTIF(Data!$I$2:$I$1048576, "=" &amp; C713)</f>
        <v>1</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0</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1</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1</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1</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1</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1</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0</v>
      </c>
    </row>
    <row r="854" spans="1:4" x14ac:dyDescent="0.35">
      <c r="A854" s="2">
        <f t="shared" si="26"/>
        <v>91</v>
      </c>
      <c r="B854" s="2">
        <f t="shared" si="27"/>
        <v>21</v>
      </c>
      <c r="C854" s="2" t="s">
        <v>963</v>
      </c>
      <c r="D854" s="6">
        <f>COUNTIF(Data!$I$2:$I$1048576, "=" &amp; C854)</f>
        <v>0</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0</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1</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0</v>
      </c>
    </row>
    <row r="932" spans="1:4" x14ac:dyDescent="0.35">
      <c r="A932" s="2">
        <f t="shared" si="28"/>
        <v>93</v>
      </c>
      <c r="B932" s="2">
        <f t="shared" si="29"/>
        <v>22</v>
      </c>
      <c r="C932" s="2" t="s">
        <v>1040</v>
      </c>
      <c r="D932" s="6">
        <f>COUNTIF(Data!$I$2:$I$1048576, "=" &amp; C932)</f>
        <v>0</v>
      </c>
    </row>
    <row r="933" spans="1:4" x14ac:dyDescent="0.35">
      <c r="A933" s="2">
        <f t="shared" si="28"/>
        <v>94</v>
      </c>
      <c r="B933" s="2">
        <f t="shared" si="29"/>
        <v>22</v>
      </c>
      <c r="C933" s="2" t="s">
        <v>1041</v>
      </c>
      <c r="D933" s="6">
        <f>COUNTIF(Data!$I$2:$I$1048576, "=" &amp; C933)</f>
        <v>0</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0</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0</v>
      </c>
    </row>
    <row r="1010" spans="1:4" x14ac:dyDescent="0.35">
      <c r="A1010" s="2">
        <f t="shared" si="30"/>
        <v>95</v>
      </c>
      <c r="B1010" s="2">
        <f t="shared" si="31"/>
        <v>23</v>
      </c>
      <c r="C1010" s="2" t="s">
        <v>1117</v>
      </c>
      <c r="D1010" s="6">
        <f>COUNTIF(Data!$I$2:$I$1048576, "=" &amp; C1010)</f>
        <v>0</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0</v>
      </c>
    </row>
    <row r="1013" spans="1:4" x14ac:dyDescent="0.35">
      <c r="A1013" s="2">
        <f t="shared" si="30"/>
        <v>98</v>
      </c>
      <c r="B1013" s="2">
        <f t="shared" si="31"/>
        <v>23</v>
      </c>
      <c r="C1013" s="2" t="s">
        <v>110</v>
      </c>
      <c r="D1013" s="6">
        <f>COUNTIF(Data!$I$2:$I$1048576, "=" &amp; C1013)</f>
        <v>0</v>
      </c>
    </row>
    <row r="1014" spans="1:4" x14ac:dyDescent="0.35">
      <c r="A1014" s="2">
        <f t="shared" si="30"/>
        <v>99</v>
      </c>
      <c r="B1014" s="2">
        <f t="shared" si="31"/>
        <v>23</v>
      </c>
      <c r="C1014" s="2" t="s">
        <v>1118</v>
      </c>
      <c r="D1014" s="6">
        <f>COUNTIF(Data!$I$2:$I$1048576, "=" &amp; C1014)</f>
        <v>0</v>
      </c>
    </row>
    <row r="1015" spans="1:4" x14ac:dyDescent="0.35">
      <c r="A1015" s="2">
        <f t="shared" si="30"/>
        <v>100</v>
      </c>
      <c r="B1015" s="2">
        <f t="shared" si="31"/>
        <v>23</v>
      </c>
      <c r="C1015" s="2" t="s">
        <v>1119</v>
      </c>
      <c r="D1015" s="6">
        <f>COUNTIF(Data!$I$2:$I$1048576, "=" &amp; C1015)</f>
        <v>0</v>
      </c>
    </row>
    <row r="1016" spans="1:4" x14ac:dyDescent="0.35">
      <c r="A1016" s="2">
        <f t="shared" si="30"/>
        <v>101</v>
      </c>
      <c r="B1016" s="2">
        <f t="shared" si="31"/>
        <v>23</v>
      </c>
      <c r="C1016" s="2" t="s">
        <v>1120</v>
      </c>
      <c r="D1016" s="6">
        <f>COUNTIF(Data!$I$2:$I$1048576, "=" &amp; C1016)</f>
        <v>0</v>
      </c>
    </row>
    <row r="1017" spans="1:4" x14ac:dyDescent="0.35">
      <c r="A1017" s="2">
        <f t="shared" si="30"/>
        <v>102</v>
      </c>
      <c r="B1017" s="2">
        <f t="shared" si="31"/>
        <v>23</v>
      </c>
      <c r="C1017" s="2" t="s">
        <v>1121</v>
      </c>
      <c r="D1017" s="6">
        <f>COUNTIF(Data!$I$2:$I$1048576, "=" &amp; C1017)</f>
        <v>0</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1</v>
      </c>
    </row>
    <row r="1091" spans="1:4" x14ac:dyDescent="0.35">
      <c r="A1091" s="2">
        <f t="shared" ref="A1091:A1154" si="34">VALUE(LEFT(C1091, FIND(" ",C1091)-1))</f>
        <v>100</v>
      </c>
      <c r="B1091" s="2">
        <f t="shared" ref="B1091:B1154" si="35">VALUE(RIGHT(C1091,LEN(C1091)- FIND(" ",C1091)+1))</f>
        <v>24</v>
      </c>
      <c r="C1091" s="2" t="s">
        <v>1190</v>
      </c>
      <c r="D1091" s="6">
        <f>COUNTIF(Data!$I$2:$I$1048576, "=" &amp; C1091)</f>
        <v>0</v>
      </c>
    </row>
    <row r="1092" spans="1:4" x14ac:dyDescent="0.35">
      <c r="A1092" s="2">
        <f t="shared" si="34"/>
        <v>101</v>
      </c>
      <c r="B1092" s="2">
        <f t="shared" si="35"/>
        <v>24</v>
      </c>
      <c r="C1092" s="2" t="s">
        <v>1191</v>
      </c>
      <c r="D1092" s="6">
        <f>COUNTIF(Data!$I$2:$I$1048576, "=" &amp; C1092)</f>
        <v>0</v>
      </c>
    </row>
    <row r="1093" spans="1:4" x14ac:dyDescent="0.35">
      <c r="A1093" s="2">
        <f t="shared" si="34"/>
        <v>102</v>
      </c>
      <c r="B1093" s="2">
        <f t="shared" si="35"/>
        <v>24</v>
      </c>
      <c r="C1093" s="2" t="s">
        <v>1192</v>
      </c>
      <c r="D1093" s="6">
        <f>COUNTIF(Data!$I$2:$I$1048576, "=" &amp; C1093)</f>
        <v>0</v>
      </c>
    </row>
    <row r="1094" spans="1:4" x14ac:dyDescent="0.35">
      <c r="A1094" s="2">
        <f t="shared" si="34"/>
        <v>103</v>
      </c>
      <c r="B1094" s="2">
        <f t="shared" si="35"/>
        <v>24</v>
      </c>
      <c r="C1094" s="2" t="s">
        <v>1193</v>
      </c>
      <c r="D1094" s="6">
        <f>COUNTIF(Data!$I$2:$I$1048576, "=" &amp; C1094)</f>
        <v>0</v>
      </c>
    </row>
    <row r="1095" spans="1:4" x14ac:dyDescent="0.35">
      <c r="A1095" s="2">
        <f t="shared" si="34"/>
        <v>104</v>
      </c>
      <c r="B1095" s="2">
        <f t="shared" si="35"/>
        <v>24</v>
      </c>
      <c r="C1095" s="2" t="s">
        <v>1194</v>
      </c>
      <c r="D1095" s="6">
        <f>COUNTIF(Data!$I$2:$I$1048576, "=" &amp; C1095)</f>
        <v>0</v>
      </c>
    </row>
    <row r="1096" spans="1:4" x14ac:dyDescent="0.35">
      <c r="A1096" s="2">
        <f t="shared" si="34"/>
        <v>105</v>
      </c>
      <c r="B1096" s="2">
        <f t="shared" si="35"/>
        <v>24</v>
      </c>
      <c r="C1096" s="2" t="s">
        <v>1195</v>
      </c>
      <c r="D1096" s="6">
        <f>COUNTIF(Data!$I$2:$I$1048576, "=" &amp; C1096)</f>
        <v>1</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1</v>
      </c>
    </row>
    <row r="1168" spans="1:4" x14ac:dyDescent="0.35">
      <c r="A1168" s="2">
        <f t="shared" si="36"/>
        <v>101</v>
      </c>
      <c r="B1168" s="2">
        <f t="shared" si="37"/>
        <v>25</v>
      </c>
      <c r="C1168" s="2" t="s">
        <v>9</v>
      </c>
      <c r="D1168" s="6">
        <f>COUNTIF(Data!$I$2:$I$1048576, "=" &amp; C1168)</f>
        <v>0</v>
      </c>
    </row>
    <row r="1169" spans="1:4" x14ac:dyDescent="0.35">
      <c r="A1169" s="2">
        <f t="shared" si="36"/>
        <v>102</v>
      </c>
      <c r="B1169" s="2">
        <f t="shared" si="37"/>
        <v>25</v>
      </c>
      <c r="C1169" s="2" t="s">
        <v>12</v>
      </c>
      <c r="D1169" s="6">
        <f>COUNTIF(Data!$I$2:$I$1048576, "=" &amp; C1169)</f>
        <v>2</v>
      </c>
    </row>
    <row r="1170" spans="1:4" x14ac:dyDescent="0.35">
      <c r="A1170" s="2">
        <f t="shared" si="36"/>
        <v>103</v>
      </c>
      <c r="B1170" s="2">
        <f t="shared" si="37"/>
        <v>25</v>
      </c>
      <c r="C1170" s="2" t="s">
        <v>1263</v>
      </c>
      <c r="D1170" s="6">
        <f>COUNTIF(Data!$I$2:$I$1048576, "=" &amp; C1170)</f>
        <v>1</v>
      </c>
    </row>
    <row r="1171" spans="1:4" x14ac:dyDescent="0.35">
      <c r="A1171" s="2">
        <f t="shared" si="36"/>
        <v>104</v>
      </c>
      <c r="B1171" s="2">
        <f t="shared" si="37"/>
        <v>25</v>
      </c>
      <c r="C1171" s="2" t="s">
        <v>1264</v>
      </c>
      <c r="D1171" s="6">
        <f>COUNTIF(Data!$I$2:$I$1048576, "=" &amp; C1171)</f>
        <v>0</v>
      </c>
    </row>
    <row r="1172" spans="1:4" x14ac:dyDescent="0.35">
      <c r="A1172" s="2">
        <f t="shared" si="36"/>
        <v>105</v>
      </c>
      <c r="B1172" s="2">
        <f t="shared" si="37"/>
        <v>25</v>
      </c>
      <c r="C1172" s="2" t="s">
        <v>1265</v>
      </c>
      <c r="D1172" s="6">
        <f>COUNTIF(Data!$I$2:$I$1048576, "=" &amp; C1172)</f>
        <v>1</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1</v>
      </c>
    </row>
    <row r="1175" spans="1:4" x14ac:dyDescent="0.35">
      <c r="A1175" s="2">
        <f t="shared" si="36"/>
        <v>108</v>
      </c>
      <c r="B1175" s="2">
        <f t="shared" si="37"/>
        <v>25</v>
      </c>
      <c r="C1175" s="2" t="s">
        <v>1268</v>
      </c>
      <c r="D1175" s="6">
        <f>COUNTIF(Data!$I$2:$I$1048576, "=" &amp; C1175)</f>
        <v>0</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1</v>
      </c>
    </row>
    <row r="1179" spans="1:4" x14ac:dyDescent="0.35">
      <c r="A1179" s="2">
        <f t="shared" si="36"/>
        <v>112</v>
      </c>
      <c r="B1179" s="2">
        <f t="shared" si="37"/>
        <v>25</v>
      </c>
      <c r="C1179" s="2" t="s">
        <v>1272</v>
      </c>
      <c r="D1179" s="6">
        <f>COUNTIF(Data!$I$2:$I$1048576, "=" &amp; C1179)</f>
        <v>1</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1</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2</v>
      </c>
    </row>
    <row r="1250" spans="1:4" x14ac:dyDescent="0.35">
      <c r="A1250" s="2">
        <f t="shared" si="38"/>
        <v>107</v>
      </c>
      <c r="B1250" s="2">
        <f t="shared" si="39"/>
        <v>26</v>
      </c>
      <c r="C1250" s="2" t="s">
        <v>1337</v>
      </c>
      <c r="D1250" s="6">
        <f>COUNTIF(Data!$I$2:$I$1048576, "=" &amp; C1250)</f>
        <v>0</v>
      </c>
    </row>
    <row r="1251" spans="1:4" x14ac:dyDescent="0.35">
      <c r="A1251" s="2">
        <f t="shared" si="38"/>
        <v>108</v>
      </c>
      <c r="B1251" s="2">
        <f t="shared" si="39"/>
        <v>26</v>
      </c>
      <c r="C1251" s="2" t="s">
        <v>27</v>
      </c>
      <c r="D1251" s="6">
        <f>COUNTIF(Data!$I$2:$I$1048576, "=" &amp; C1251)</f>
        <v>1</v>
      </c>
    </row>
    <row r="1252" spans="1:4" x14ac:dyDescent="0.35">
      <c r="A1252" s="2">
        <f t="shared" si="38"/>
        <v>109</v>
      </c>
      <c r="B1252" s="2">
        <f t="shared" si="39"/>
        <v>26</v>
      </c>
      <c r="C1252" s="2" t="s">
        <v>1338</v>
      </c>
      <c r="D1252" s="6">
        <f>COUNTIF(Data!$I$2:$I$1048576, "=" &amp; C1252)</f>
        <v>0</v>
      </c>
    </row>
    <row r="1253" spans="1:4" x14ac:dyDescent="0.35">
      <c r="A1253" s="2">
        <f t="shared" si="38"/>
        <v>110</v>
      </c>
      <c r="B1253" s="2">
        <f t="shared" si="39"/>
        <v>26</v>
      </c>
      <c r="C1253" s="2" t="s">
        <v>1339</v>
      </c>
      <c r="D1253" s="6">
        <f>COUNTIF(Data!$I$2:$I$1048576, "=" &amp; C1253)</f>
        <v>2</v>
      </c>
    </row>
    <row r="1254" spans="1:4" x14ac:dyDescent="0.35">
      <c r="A1254" s="2">
        <f t="shared" si="38"/>
        <v>111</v>
      </c>
      <c r="B1254" s="2">
        <f t="shared" si="39"/>
        <v>26</v>
      </c>
      <c r="C1254" s="2" t="s">
        <v>1340</v>
      </c>
      <c r="D1254" s="6">
        <f>COUNTIF(Data!$I$2:$I$1048576, "=" &amp; C1254)</f>
        <v>0</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1</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0</v>
      </c>
    </row>
    <row r="1325" spans="1:4" x14ac:dyDescent="0.35">
      <c r="A1325" s="2">
        <f t="shared" si="40"/>
        <v>106</v>
      </c>
      <c r="B1325" s="2">
        <f t="shared" si="41"/>
        <v>27</v>
      </c>
      <c r="C1325" s="2" t="s">
        <v>23</v>
      </c>
      <c r="D1325" s="6">
        <f>COUNTIF(Data!$I$2:$I$1048576, "=" &amp; C1325)</f>
        <v>2</v>
      </c>
    </row>
    <row r="1326" spans="1:4" x14ac:dyDescent="0.35">
      <c r="A1326" s="2">
        <f t="shared" si="40"/>
        <v>107</v>
      </c>
      <c r="B1326" s="2">
        <f t="shared" si="41"/>
        <v>27</v>
      </c>
      <c r="C1326" s="2" t="s">
        <v>25</v>
      </c>
      <c r="D1326" s="6">
        <f>COUNTIF(Data!$I$2:$I$1048576, "=" &amp; C1326)</f>
        <v>0</v>
      </c>
    </row>
    <row r="1327" spans="1:4" x14ac:dyDescent="0.35">
      <c r="A1327" s="2">
        <f t="shared" si="40"/>
        <v>108</v>
      </c>
      <c r="B1327" s="2">
        <f t="shared" si="41"/>
        <v>27</v>
      </c>
      <c r="C1327" s="2" t="s">
        <v>28</v>
      </c>
      <c r="D1327" s="6">
        <f>COUNTIF(Data!$I$2:$I$1048576, "=" &amp; C1327)</f>
        <v>3</v>
      </c>
    </row>
    <row r="1328" spans="1:4" x14ac:dyDescent="0.35">
      <c r="A1328" s="2">
        <f t="shared" si="40"/>
        <v>109</v>
      </c>
      <c r="B1328" s="2">
        <f t="shared" si="41"/>
        <v>27</v>
      </c>
      <c r="C1328" s="2" t="s">
        <v>31</v>
      </c>
      <c r="D1328" s="6">
        <f>COUNTIF(Data!$I$2:$I$1048576, "=" &amp; C1328)</f>
        <v>0</v>
      </c>
    </row>
    <row r="1329" spans="1:4" x14ac:dyDescent="0.35">
      <c r="A1329" s="2">
        <f t="shared" si="40"/>
        <v>110</v>
      </c>
      <c r="B1329" s="2">
        <f t="shared" si="41"/>
        <v>27</v>
      </c>
      <c r="C1329" s="2" t="s">
        <v>1407</v>
      </c>
      <c r="D1329" s="6">
        <f>COUNTIF(Data!$I$2:$I$1048576, "=" &amp; C1329)</f>
        <v>0</v>
      </c>
    </row>
    <row r="1330" spans="1:4" x14ac:dyDescent="0.35">
      <c r="A1330" s="2">
        <f t="shared" si="40"/>
        <v>111</v>
      </c>
      <c r="B1330" s="2">
        <f t="shared" si="41"/>
        <v>27</v>
      </c>
      <c r="C1330" s="2" t="s">
        <v>1408</v>
      </c>
      <c r="D1330" s="6">
        <f>COUNTIF(Data!$I$2:$I$1048576, "=" &amp; C1330)</f>
        <v>0</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4</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1</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1</v>
      </c>
    </row>
    <row r="1402" spans="1:4" x14ac:dyDescent="0.35">
      <c r="A1402" s="2">
        <f t="shared" si="42"/>
        <v>107</v>
      </c>
      <c r="B1402" s="2">
        <f t="shared" si="43"/>
        <v>28</v>
      </c>
      <c r="C1402" s="2" t="s">
        <v>26</v>
      </c>
      <c r="D1402" s="6">
        <f>COUNTIF(Data!$I$2:$I$1048576, "=" &amp; C1402)</f>
        <v>0</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1</v>
      </c>
    </row>
    <row r="1405" spans="1:4" x14ac:dyDescent="0.35">
      <c r="A1405" s="2">
        <f t="shared" si="42"/>
        <v>110</v>
      </c>
      <c r="B1405" s="2">
        <f t="shared" si="43"/>
        <v>28</v>
      </c>
      <c r="C1405" s="2" t="s">
        <v>33</v>
      </c>
      <c r="D1405" s="6">
        <f>COUNTIF(Data!$I$2:$I$1048576, "=" &amp; C1405)</f>
        <v>0</v>
      </c>
    </row>
    <row r="1406" spans="1:4" x14ac:dyDescent="0.35">
      <c r="A1406" s="2">
        <f t="shared" si="42"/>
        <v>111</v>
      </c>
      <c r="B1406" s="2">
        <f t="shared" si="43"/>
        <v>28</v>
      </c>
      <c r="C1406" s="2" t="s">
        <v>1477</v>
      </c>
      <c r="D1406" s="6">
        <f>COUNTIF(Data!$I$2:$I$1048576, "=" &amp; C1406)</f>
        <v>3</v>
      </c>
    </row>
    <row r="1407" spans="1:4" x14ac:dyDescent="0.35">
      <c r="A1407" s="2">
        <f t="shared" si="42"/>
        <v>112</v>
      </c>
      <c r="B1407" s="2">
        <f t="shared" si="43"/>
        <v>28</v>
      </c>
      <c r="C1407" s="2" t="s">
        <v>36</v>
      </c>
      <c r="D1407" s="6">
        <f>COUNTIF(Data!$I$2:$I$1048576, "=" &amp; C1407)</f>
        <v>1</v>
      </c>
    </row>
    <row r="1408" spans="1:4" x14ac:dyDescent="0.35">
      <c r="A1408" s="2">
        <f t="shared" si="42"/>
        <v>113</v>
      </c>
      <c r="B1408" s="2">
        <f t="shared" si="43"/>
        <v>28</v>
      </c>
      <c r="C1408" s="2" t="s">
        <v>39</v>
      </c>
      <c r="D1408" s="6">
        <f>COUNTIF(Data!$I$2:$I$1048576, "=" &amp; C1408)</f>
        <v>0</v>
      </c>
    </row>
    <row r="1409" spans="1:4" x14ac:dyDescent="0.35">
      <c r="A1409" s="2">
        <f t="shared" si="42"/>
        <v>114</v>
      </c>
      <c r="B1409" s="2">
        <f t="shared" si="43"/>
        <v>28</v>
      </c>
      <c r="C1409" s="2" t="s">
        <v>42</v>
      </c>
      <c r="D1409" s="6">
        <f>COUNTIF(Data!$I$2:$I$1048576, "=" &amp; C1409)</f>
        <v>1</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1</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2</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1</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2</v>
      </c>
    </row>
    <row r="1482" spans="1:4" x14ac:dyDescent="0.35">
      <c r="A1482" s="2">
        <f t="shared" si="46"/>
        <v>111</v>
      </c>
      <c r="B1482" s="2">
        <f t="shared" si="47"/>
        <v>29</v>
      </c>
      <c r="C1482" s="2" t="s">
        <v>35</v>
      </c>
      <c r="D1482" s="6">
        <f>COUNTIF(Data!$I$2:$I$1048576, "=" &amp; C1482)</f>
        <v>1</v>
      </c>
    </row>
    <row r="1483" spans="1:4" x14ac:dyDescent="0.35">
      <c r="A1483" s="2">
        <f t="shared" si="46"/>
        <v>112</v>
      </c>
      <c r="B1483" s="2">
        <f t="shared" si="47"/>
        <v>29</v>
      </c>
      <c r="C1483" s="2" t="s">
        <v>37</v>
      </c>
      <c r="D1483" s="6">
        <f>COUNTIF(Data!$I$2:$I$1048576, "=" &amp; C1483)</f>
        <v>2</v>
      </c>
    </row>
    <row r="1484" spans="1:4" x14ac:dyDescent="0.35">
      <c r="A1484" s="2">
        <f t="shared" si="46"/>
        <v>113</v>
      </c>
      <c r="B1484" s="2">
        <f t="shared" si="47"/>
        <v>29</v>
      </c>
      <c r="C1484" s="2" t="s">
        <v>40</v>
      </c>
      <c r="D1484" s="6">
        <f>COUNTIF(Data!$I$2:$I$1048576, "=" &amp; C1484)</f>
        <v>4</v>
      </c>
    </row>
    <row r="1485" spans="1:4" x14ac:dyDescent="0.35">
      <c r="A1485" s="2">
        <f t="shared" si="46"/>
        <v>114</v>
      </c>
      <c r="B1485" s="2">
        <f t="shared" si="47"/>
        <v>29</v>
      </c>
      <c r="C1485" s="2" t="s">
        <v>43</v>
      </c>
      <c r="D1485" s="6">
        <f>COUNTIF(Data!$I$2:$I$1048576, "=" &amp; C1485)</f>
        <v>1</v>
      </c>
    </row>
    <row r="1486" spans="1:4" x14ac:dyDescent="0.35">
      <c r="A1486" s="2">
        <f t="shared" si="46"/>
        <v>115</v>
      </c>
      <c r="B1486" s="2">
        <f t="shared" si="47"/>
        <v>29</v>
      </c>
      <c r="C1486" s="2" t="s">
        <v>1545</v>
      </c>
      <c r="D1486" s="6">
        <f>COUNTIF(Data!$I$2:$I$1048576, "=" &amp; C1486)</f>
        <v>1</v>
      </c>
    </row>
    <row r="1487" spans="1:4" x14ac:dyDescent="0.35">
      <c r="A1487" s="2">
        <f t="shared" si="46"/>
        <v>116</v>
      </c>
      <c r="B1487" s="2">
        <f t="shared" si="47"/>
        <v>29</v>
      </c>
      <c r="C1487" s="2" t="s">
        <v>48</v>
      </c>
      <c r="D1487" s="6">
        <f>COUNTIF(Data!$I$2:$I$1048576, "=" &amp; C1487)</f>
        <v>0</v>
      </c>
    </row>
    <row r="1488" spans="1:4" x14ac:dyDescent="0.35">
      <c r="A1488" s="2">
        <f t="shared" si="46"/>
        <v>117</v>
      </c>
      <c r="B1488" s="2">
        <f t="shared" si="47"/>
        <v>29</v>
      </c>
      <c r="C1488" s="2" t="s">
        <v>50</v>
      </c>
      <c r="D1488" s="6">
        <f>COUNTIF(Data!$I$2:$I$1048576, "=" &amp; C1488)</f>
        <v>3</v>
      </c>
    </row>
    <row r="1489" spans="1:4" x14ac:dyDescent="0.35">
      <c r="A1489" s="2">
        <f t="shared" si="46"/>
        <v>118</v>
      </c>
      <c r="B1489" s="2">
        <f t="shared" si="47"/>
        <v>29</v>
      </c>
      <c r="C1489" s="2" t="s">
        <v>1546</v>
      </c>
      <c r="D1489" s="6">
        <f>COUNTIF(Data!$I$2:$I$1048576, "=" &amp; C1489)</f>
        <v>1</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1</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1</v>
      </c>
    </row>
    <row r="1559" spans="1:4" x14ac:dyDescent="0.35">
      <c r="A1559" s="2">
        <f t="shared" si="48"/>
        <v>112</v>
      </c>
      <c r="B1559" s="2">
        <f t="shared" si="49"/>
        <v>30</v>
      </c>
      <c r="C1559" s="2" t="s">
        <v>1616</v>
      </c>
      <c r="D1559" s="6">
        <f>COUNTIF(Data!$I$2:$I$1048576, "=" &amp; C1559)</f>
        <v>1</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2</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0</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2</v>
      </c>
    </row>
    <row r="1568" spans="1:4" x14ac:dyDescent="0.35">
      <c r="A1568" s="2">
        <f t="shared" si="48"/>
        <v>121</v>
      </c>
      <c r="B1568" s="2">
        <f t="shared" si="49"/>
        <v>30</v>
      </c>
      <c r="C1568" s="2" t="s">
        <v>1619</v>
      </c>
      <c r="D1568" s="6">
        <f>COUNTIF(Data!$I$2:$I$1048576, "=" &amp; C1568)</f>
        <v>2</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1</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0</v>
      </c>
    </row>
    <row r="1641" spans="1:4" x14ac:dyDescent="0.35">
      <c r="A1641" s="2">
        <f t="shared" si="50"/>
        <v>118</v>
      </c>
      <c r="B1641" s="2">
        <f t="shared" si="51"/>
        <v>31</v>
      </c>
      <c r="C1641" s="2" t="s">
        <v>54</v>
      </c>
      <c r="D1641" s="6">
        <f>COUNTIF(Data!$I$2:$I$1048576, "=" &amp; C1641)</f>
        <v>1</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0</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1</v>
      </c>
    </row>
    <row r="1649" spans="1:4" x14ac:dyDescent="0.35">
      <c r="A1649" s="2">
        <f t="shared" si="50"/>
        <v>126</v>
      </c>
      <c r="B1649" s="2">
        <f t="shared" si="51"/>
        <v>31</v>
      </c>
      <c r="C1649" s="2" t="s">
        <v>1696</v>
      </c>
      <c r="D1649" s="6">
        <f>COUNTIF(Data!$I$2:$I$1048576, "=" &amp; C1649)</f>
        <v>1</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1</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1</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1</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1</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1</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41" zoomScale="160" zoomScaleNormal="160" workbookViewId="0">
      <selection activeCell="B7" sqref="B7:J8"/>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2450</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2451</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2447</v>
      </c>
      <c r="F12" s="57"/>
      <c r="G12" s="122" t="s">
        <v>2411</v>
      </c>
      <c r="H12" s="69"/>
      <c r="I12" s="69"/>
      <c r="J12" s="42" t="s">
        <v>2412</v>
      </c>
    </row>
    <row r="13" spans="1:11" ht="13.5" customHeight="1" x14ac:dyDescent="0.35">
      <c r="B13" s="41" t="s">
        <v>2405</v>
      </c>
      <c r="C13" s="27"/>
      <c r="D13" s="27"/>
      <c r="E13" s="54" t="s">
        <v>2448</v>
      </c>
      <c r="F13" s="57"/>
      <c r="G13" s="122" t="s">
        <v>2413</v>
      </c>
      <c r="H13" s="69"/>
      <c r="I13" s="69"/>
      <c r="J13" s="43">
        <f>COUNTIF(Data!$N:$N,"immature") / (COUNTA(Data!$N:$N)-1)</f>
        <v>0.25438596491228072</v>
      </c>
    </row>
    <row r="14" spans="1:11" ht="13.5" customHeight="1" x14ac:dyDescent="0.35">
      <c r="B14" s="41" t="s">
        <v>2406</v>
      </c>
      <c r="C14" s="27"/>
      <c r="D14" s="27"/>
      <c r="E14" s="55"/>
      <c r="F14" s="57"/>
      <c r="G14" s="122" t="s">
        <v>2414</v>
      </c>
      <c r="H14" s="69"/>
      <c r="I14" s="69"/>
      <c r="J14" s="43">
        <f>COUNTIF(Data!$N:$N,"mature") / (COUNTA(Data!$N:$N)-1)</f>
        <v>0.74561403508771928</v>
      </c>
    </row>
    <row r="15" spans="1:11" ht="13.5" customHeight="1" x14ac:dyDescent="0.35">
      <c r="B15" s="41" t="s">
        <v>2407</v>
      </c>
      <c r="C15" s="27"/>
      <c r="D15" s="27"/>
      <c r="E15" s="55"/>
      <c r="F15" s="57"/>
      <c r="G15" s="122" t="s">
        <v>2415</v>
      </c>
      <c r="H15" s="69"/>
      <c r="I15" s="69"/>
      <c r="J15" s="44">
        <f>AVERAGE(Data!$S$2:$S$9999)</f>
        <v>-0.87739693669050045</v>
      </c>
    </row>
    <row r="16" spans="1:11" ht="13.5" customHeight="1" x14ac:dyDescent="0.35">
      <c r="B16" s="41" t="s">
        <v>2408</v>
      </c>
      <c r="C16" s="27"/>
      <c r="D16" s="27"/>
      <c r="E16" s="55" t="s">
        <v>2445</v>
      </c>
      <c r="F16" s="57"/>
      <c r="G16" s="122" t="s">
        <v>2416</v>
      </c>
      <c r="H16" s="69"/>
      <c r="I16" s="69"/>
      <c r="J16" s="42">
        <f>COUNTIF(Data!$R$2:$R$9999,"&lt;=-1.27")</f>
        <v>0</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114</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2449</v>
      </c>
      <c r="C34" s="144"/>
      <c r="D34" s="144"/>
      <c r="E34" s="145"/>
      <c r="F34" s="29"/>
      <c r="G34" s="77"/>
      <c r="H34" s="83"/>
      <c r="I34" s="83"/>
      <c r="J34" s="84"/>
      <c r="K34" s="31"/>
    </row>
    <row r="35" spans="2:11" ht="11.25" customHeight="1" x14ac:dyDescent="0.35">
      <c r="B35" s="140"/>
      <c r="C35" s="141"/>
      <c r="D35" s="141"/>
      <c r="E35" s="142"/>
      <c r="F35" s="29"/>
      <c r="G35" s="63"/>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2021-04-20T11:39:42Z</dcterms:modified>
</cp:coreProperties>
</file>