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a\Dropbox\3ITK\UNCO\"/>
    </mc:Choice>
  </mc:AlternateContent>
  <xr:revisionPtr revIDLastSave="0" documentId="8_{7A62CC33-C9F4-4E3A-BA6E-9043F10F4081}" xr6:coauthVersionLast="46" xr6:coauthVersionMax="46" xr10:uidLastSave="{00000000-0000-0000-0000-000000000000}"/>
  <bookViews>
    <workbookView xWindow="-108" yWindow="-108" windowWidth="23256" windowHeight="12576" xr2:uid="{6BADA721-56EF-40AA-B881-11F4B596FD32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I6" i="1"/>
  <c r="I5" i="1"/>
  <c r="G1" i="1"/>
  <c r="G2" i="1"/>
  <c r="G3" i="1"/>
  <c r="G4" i="1"/>
  <c r="G6" i="1"/>
  <c r="G5" i="1"/>
  <c r="T13" i="1"/>
  <c r="T14" i="1"/>
  <c r="T15" i="1"/>
  <c r="T7" i="1"/>
  <c r="O27" i="1"/>
  <c r="P27" i="1"/>
  <c r="Q27" i="1"/>
  <c r="N27" i="1"/>
  <c r="T16" i="1"/>
  <c r="P24" i="1"/>
  <c r="Q24" i="1"/>
  <c r="T12" i="1"/>
  <c r="T11" i="1"/>
  <c r="T10" i="1"/>
  <c r="T9" i="1"/>
  <c r="T8" i="1"/>
  <c r="T6" i="1"/>
  <c r="T5" i="1"/>
  <c r="C9" i="1"/>
  <c r="C7" i="1"/>
  <c r="C6" i="1"/>
  <c r="C5" i="1"/>
  <c r="C3" i="1"/>
  <c r="C2" i="1"/>
  <c r="I4" i="1" l="1"/>
  <c r="I3" i="1" s="1"/>
  <c r="I2" i="1" l="1"/>
  <c r="I1" i="1"/>
</calcChain>
</file>

<file path=xl/sharedStrings.xml><?xml version="1.0" encoding="utf-8"?>
<sst xmlns="http://schemas.openxmlformats.org/spreadsheetml/2006/main" count="68" uniqueCount="58">
  <si>
    <t>Ü 2.1</t>
  </si>
  <si>
    <t>Rabatt</t>
  </si>
  <si>
    <t>- Rabatt 8%</t>
  </si>
  <si>
    <t>+ Fakturaspesen</t>
  </si>
  <si>
    <t>- Skonto 3%</t>
  </si>
  <si>
    <t>+ eigene Bezugsspesen</t>
  </si>
  <si>
    <t>eigene Bezugsspesen</t>
  </si>
  <si>
    <t>Rechnungspreis</t>
  </si>
  <si>
    <t>Einstandspreis</t>
  </si>
  <si>
    <t>Ü 2.4</t>
  </si>
  <si>
    <t>Betriebsüberleitungsbogen Mai</t>
  </si>
  <si>
    <t>Konto-Nr.</t>
  </si>
  <si>
    <t>Aufwands-/Kostenart</t>
  </si>
  <si>
    <t>Aufwendungen</t>
  </si>
  <si>
    <t>Zeitliche und Betriebliche Abgrenzung</t>
  </si>
  <si>
    <t>Kosten</t>
  </si>
  <si>
    <t>-</t>
  </si>
  <si>
    <t>+</t>
  </si>
  <si>
    <t>Kl. 6</t>
  </si>
  <si>
    <t>Fertigungsmaterialverbrauch</t>
  </si>
  <si>
    <t>Verbrauch von Einbauteilen</t>
  </si>
  <si>
    <t>Hilfsmaterialverbrauch</t>
  </si>
  <si>
    <t>Hilfslöhne</t>
  </si>
  <si>
    <t>Sonderzahlungen Arbeiter</t>
  </si>
  <si>
    <t>Gehälter</t>
  </si>
  <si>
    <t>Gesetzliche Lohnabgaben</t>
  </si>
  <si>
    <t>Nebenrechnungen</t>
  </si>
  <si>
    <t>2.</t>
  </si>
  <si>
    <t>Fertigungslöhne</t>
  </si>
  <si>
    <t>Gesetzliche Gehaltsabgaben</t>
  </si>
  <si>
    <t>78..</t>
  </si>
  <si>
    <t>Div.</t>
  </si>
  <si>
    <t>Abschreibungen von Sachanlagen</t>
  </si>
  <si>
    <t>Stromverbrauch</t>
  </si>
  <si>
    <t>Mietaufwand</t>
  </si>
  <si>
    <t>Versicherungsaufwand</t>
  </si>
  <si>
    <t>Rechts- und Beratungsaufwand</t>
  </si>
  <si>
    <t>Schadensfälle</t>
  </si>
  <si>
    <t>Diverse Aufwände</t>
  </si>
  <si>
    <t>Zinsenaufwände</t>
  </si>
  <si>
    <t>3.</t>
  </si>
  <si>
    <t>Lohnnebenkosten der FL</t>
  </si>
  <si>
    <t>Lohnnebenkosten der HL</t>
  </si>
  <si>
    <t>4.</t>
  </si>
  <si>
    <t>Gehaltsnebenkosten</t>
  </si>
  <si>
    <t>5.</t>
  </si>
  <si>
    <t>6.</t>
  </si>
  <si>
    <t>7.</t>
  </si>
  <si>
    <t>Kalkulatorische Abschreibungen</t>
  </si>
  <si>
    <t>Kalkulatorische Wagnisse</t>
  </si>
  <si>
    <t>Kalkulatorische Zinsen</t>
  </si>
  <si>
    <t>8.</t>
  </si>
  <si>
    <t>eigene Bezugsspresen</t>
  </si>
  <si>
    <t>Ratbatt</t>
  </si>
  <si>
    <t>Skonto</t>
  </si>
  <si>
    <t>Ü 2.3</t>
  </si>
  <si>
    <t>Ü 2.18</t>
  </si>
  <si>
    <t>Ü 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</si>
</sst>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quotePrefix="1" applyFont="1"/>
    <xf numFmtId="0" fontId="0" fillId="0" borderId="0" xfId="0"/>
    <xf numFmtId="0" fontId="0" fillId="0" borderId="0" xfId="0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57FC-E5A6-42B3-96C2-8448E76C47C8}">
  <dimension ref="A1:V27"/>
  <sheetViews>
    <sheetView tabSelected="1" topLeftCell="I1" workbookViewId="0">
      <selection activeCell="W1" sqref="W1"/>
    </sheetView>
  </sheetViews>
  <sheetFormatPr baseColWidth="10" defaultRowHeight="15" x14ac:dyDescent="0.25"/>
  <cols>
    <col min="2" max="2" width="19.42578125" bestFit="1" customWidth="1"/>
    <col min="3" max="3" width="11.5703125" style="2"/>
    <col min="6" max="6" width="19.42578125" bestFit="1" customWidth="1"/>
    <col min="7" max="7" width="11.5703125" style="2"/>
    <col min="9" max="9" width="11.140625" customWidth="1"/>
    <col min="13" max="13" width="28.140625" bestFit="1" customWidth="1"/>
    <col min="14" max="14" width="13.140625" bestFit="1" customWidth="1"/>
    <col min="15" max="15" width="19.28515625" customWidth="1"/>
    <col min="16" max="16" width="16.28515625" customWidth="1"/>
    <col min="20" max="20" width="13.42578125" bestFit="1" customWidth="1"/>
  </cols>
  <sheetData>
    <row r="1" spans="1:22" x14ac:dyDescent="0.25">
      <c r="A1" t="s">
        <v>0</v>
      </c>
      <c r="C1" s="2">
        <v>3000</v>
      </c>
      <c r="E1" t="s">
        <v>9</v>
      </c>
      <c r="F1" t="s">
        <v>7</v>
      </c>
      <c r="G1" s="2">
        <f>G3+G2</f>
        <v>14.525355596784168</v>
      </c>
      <c r="H1" s="3"/>
      <c r="I1" s="2">
        <f>I3+I2</f>
        <v>12.901978973407545</v>
      </c>
      <c r="K1" t="s">
        <v>57</v>
      </c>
      <c r="L1" s="8" t="s">
        <v>10</v>
      </c>
      <c r="M1" s="8"/>
      <c r="N1" s="8"/>
      <c r="O1" s="8"/>
      <c r="P1" s="8"/>
      <c r="Q1" s="8"/>
      <c r="V1" t="s">
        <v>56</v>
      </c>
    </row>
    <row r="2" spans="1:22" x14ac:dyDescent="0.25">
      <c r="B2" s="1" t="s">
        <v>2</v>
      </c>
      <c r="C2" s="2">
        <f>C1*8%</f>
        <v>240</v>
      </c>
      <c r="F2" t="s">
        <v>53</v>
      </c>
      <c r="G2" s="2">
        <f>G3*12/88</f>
        <v>1.7430426716141001</v>
      </c>
      <c r="I2" s="2">
        <f>I3*12/88</f>
        <v>1.5482374768089053</v>
      </c>
      <c r="J2" s="7" t="s">
        <v>17</v>
      </c>
      <c r="L2" s="9" t="s">
        <v>11</v>
      </c>
      <c r="M2" s="9" t="s">
        <v>12</v>
      </c>
      <c r="N2" s="9" t="s">
        <v>13</v>
      </c>
      <c r="O2" s="9" t="s">
        <v>14</v>
      </c>
      <c r="P2" s="9"/>
      <c r="Q2" s="9" t="s">
        <v>15</v>
      </c>
    </row>
    <row r="3" spans="1:22" x14ac:dyDescent="0.25">
      <c r="C3" s="2">
        <f>C1-C2</f>
        <v>2760</v>
      </c>
      <c r="F3" s="1"/>
      <c r="G3" s="2">
        <f>G5+G4</f>
        <v>12.782312925170068</v>
      </c>
      <c r="I3" s="2">
        <f>I5+I4</f>
        <v>11.353741496598639</v>
      </c>
      <c r="J3" s="2"/>
      <c r="L3" s="9"/>
      <c r="M3" s="9"/>
      <c r="N3" s="9"/>
      <c r="O3" s="4" t="s">
        <v>16</v>
      </c>
      <c r="P3" s="4" t="s">
        <v>17</v>
      </c>
      <c r="Q3" s="9"/>
    </row>
    <row r="4" spans="1:22" x14ac:dyDescent="0.25">
      <c r="B4" s="1" t="s">
        <v>3</v>
      </c>
      <c r="C4" s="2">
        <v>180</v>
      </c>
      <c r="F4" t="s">
        <v>54</v>
      </c>
      <c r="G4" s="2">
        <f>G5*2/98</f>
        <v>0.25564625850340139</v>
      </c>
      <c r="I4" s="2">
        <f>I5*2/98</f>
        <v>0.22707482993197278</v>
      </c>
      <c r="J4" s="7" t="s">
        <v>17</v>
      </c>
      <c r="L4" s="5">
        <v>5100</v>
      </c>
      <c r="M4" t="s">
        <v>19</v>
      </c>
      <c r="N4" s="6">
        <v>35</v>
      </c>
      <c r="O4" s="6">
        <v>2</v>
      </c>
      <c r="P4" s="6"/>
      <c r="Q4" s="6">
        <v>33</v>
      </c>
      <c r="S4" t="s">
        <v>26</v>
      </c>
    </row>
    <row r="5" spans="1:22" x14ac:dyDescent="0.25">
      <c r="C5" s="2">
        <f>C3+C4</f>
        <v>2940</v>
      </c>
      <c r="F5" s="1"/>
      <c r="G5" s="2">
        <f>G7-131/150</f>
        <v>12.526666666666667</v>
      </c>
      <c r="I5" s="2">
        <f>I7-131/150</f>
        <v>11.126666666666667</v>
      </c>
      <c r="J5" s="2"/>
      <c r="L5" s="5">
        <v>5200</v>
      </c>
      <c r="M5" t="s">
        <v>20</v>
      </c>
      <c r="N5" s="6">
        <v>18</v>
      </c>
      <c r="O5" s="6"/>
      <c r="P5" s="6"/>
      <c r="Q5" s="6">
        <v>18</v>
      </c>
      <c r="S5" t="s">
        <v>27</v>
      </c>
      <c r="T5" s="6">
        <f>4.6*5%</f>
        <v>0.22999999999999998</v>
      </c>
    </row>
    <row r="6" spans="1:22" x14ac:dyDescent="0.25">
      <c r="B6" s="1" t="s">
        <v>4</v>
      </c>
      <c r="C6" s="2">
        <f>C5*3%</f>
        <v>88.2</v>
      </c>
      <c r="F6" t="s">
        <v>52</v>
      </c>
      <c r="G6" s="2">
        <f>131/150</f>
        <v>0.87333333333333329</v>
      </c>
      <c r="I6" s="2">
        <f>131/150</f>
        <v>0.87333333333333329</v>
      </c>
      <c r="J6" s="7" t="s">
        <v>16</v>
      </c>
      <c r="L6" s="5">
        <v>5300</v>
      </c>
      <c r="M6" t="s">
        <v>21</v>
      </c>
      <c r="N6" s="6">
        <v>4.5999999999999996</v>
      </c>
      <c r="O6" s="6">
        <v>0.2</v>
      </c>
      <c r="P6" s="6">
        <v>1.3</v>
      </c>
      <c r="Q6" s="6">
        <v>5.7</v>
      </c>
      <c r="S6" t="s">
        <v>40</v>
      </c>
      <c r="T6" s="6">
        <f>28*96%</f>
        <v>26.88</v>
      </c>
    </row>
    <row r="7" spans="1:22" x14ac:dyDescent="0.25">
      <c r="C7" s="2">
        <f>C5-C6</f>
        <v>2851.8</v>
      </c>
      <c r="D7" s="3"/>
      <c r="F7" t="s">
        <v>8</v>
      </c>
      <c r="G7" s="2">
        <v>13.4</v>
      </c>
      <c r="I7" s="2">
        <v>12</v>
      </c>
      <c r="L7" s="5">
        <v>6000</v>
      </c>
      <c r="M7" t="s">
        <v>28</v>
      </c>
      <c r="N7" s="6">
        <v>28</v>
      </c>
      <c r="O7" s="6"/>
      <c r="P7" s="6"/>
      <c r="Q7" s="6">
        <v>28</v>
      </c>
      <c r="T7" s="6">
        <f>9.5*90%</f>
        <v>8.5500000000000007</v>
      </c>
    </row>
    <row r="8" spans="1:22" x14ac:dyDescent="0.25">
      <c r="B8" s="1" t="s">
        <v>5</v>
      </c>
      <c r="C8" s="2">
        <v>126</v>
      </c>
      <c r="L8" s="5">
        <v>6010</v>
      </c>
      <c r="M8" t="s">
        <v>22</v>
      </c>
      <c r="N8" s="6">
        <v>9.5</v>
      </c>
      <c r="O8" s="6"/>
      <c r="P8" s="6"/>
      <c r="Q8" s="6">
        <v>9.5</v>
      </c>
      <c r="S8" t="s">
        <v>43</v>
      </c>
      <c r="T8" s="6">
        <f>12.9*60%</f>
        <v>7.74</v>
      </c>
    </row>
    <row r="9" spans="1:22" x14ac:dyDescent="0.25">
      <c r="C9" s="2">
        <f>C7 + C8</f>
        <v>2977.8</v>
      </c>
      <c r="L9" s="5">
        <v>6020</v>
      </c>
      <c r="M9" t="s">
        <v>23</v>
      </c>
      <c r="N9" s="6">
        <v>5.9</v>
      </c>
      <c r="O9" s="6">
        <v>5.9</v>
      </c>
      <c r="P9" s="6"/>
      <c r="Q9" s="6"/>
      <c r="S9" t="s">
        <v>45</v>
      </c>
      <c r="T9" s="6">
        <f>2.5/6</f>
        <v>0.41666666666666669</v>
      </c>
    </row>
    <row r="10" spans="1:22" x14ac:dyDescent="0.25">
      <c r="E10" t="s">
        <v>55</v>
      </c>
      <c r="F10" t="s">
        <v>7</v>
      </c>
      <c r="G10" s="2">
        <f>G12+G11</f>
        <v>0.73940435280641459</v>
      </c>
      <c r="H10" s="3"/>
      <c r="L10" s="5">
        <v>6200</v>
      </c>
      <c r="M10" t="s">
        <v>24</v>
      </c>
      <c r="N10" s="6">
        <v>12.9</v>
      </c>
      <c r="O10" s="6"/>
      <c r="P10" s="6"/>
      <c r="Q10" s="6">
        <v>12.9</v>
      </c>
      <c r="S10" t="s">
        <v>46</v>
      </c>
      <c r="T10" s="6">
        <f>17/12</f>
        <v>1.4166666666666667</v>
      </c>
    </row>
    <row r="11" spans="1:22" x14ac:dyDescent="0.25">
      <c r="F11" t="s">
        <v>1</v>
      </c>
      <c r="G11" s="2">
        <f>G12*10/90</f>
        <v>7.3940435280641453E-2</v>
      </c>
      <c r="H11" s="1" t="s">
        <v>17</v>
      </c>
      <c r="L11" t="s">
        <v>18</v>
      </c>
      <c r="M11" t="s">
        <v>25</v>
      </c>
      <c r="N11" s="6">
        <v>13.8</v>
      </c>
      <c r="O11" s="6">
        <v>13.8</v>
      </c>
      <c r="P11" s="6"/>
      <c r="Q11" s="6"/>
      <c r="S11" t="s">
        <v>47</v>
      </c>
      <c r="T11" s="6">
        <f>9.6/12</f>
        <v>0.79999999999999993</v>
      </c>
    </row>
    <row r="12" spans="1:22" x14ac:dyDescent="0.25">
      <c r="G12" s="2">
        <f>G14+G13</f>
        <v>0.66546391752577316</v>
      </c>
      <c r="L12" t="s">
        <v>18</v>
      </c>
      <c r="M12" t="s">
        <v>29</v>
      </c>
      <c r="N12" s="6">
        <v>3.9</v>
      </c>
      <c r="O12" s="6">
        <v>3.9</v>
      </c>
      <c r="P12" s="6"/>
      <c r="Q12" s="6"/>
      <c r="S12" t="s">
        <v>51</v>
      </c>
      <c r="T12" s="6">
        <f>(282.5-60)*370/350*1/8*1/12</f>
        <v>2.4501488095238098</v>
      </c>
    </row>
    <row r="13" spans="1:22" x14ac:dyDescent="0.25">
      <c r="F13" t="s">
        <v>54</v>
      </c>
      <c r="G13" s="2">
        <f>G14*3/97</f>
        <v>1.9963917525773194E-2</v>
      </c>
      <c r="H13" s="1" t="s">
        <v>17</v>
      </c>
      <c r="L13" s="5">
        <v>7010</v>
      </c>
      <c r="M13" t="s">
        <v>32</v>
      </c>
      <c r="N13" s="6">
        <v>8.1999999999999993</v>
      </c>
      <c r="O13" s="6">
        <v>8.1999999999999993</v>
      </c>
      <c r="P13" s="6"/>
      <c r="Q13" s="6"/>
      <c r="T13" s="6">
        <f>(340-75)*265/250*1/10*1/12</f>
        <v>2.3408333333333329</v>
      </c>
    </row>
    <row r="14" spans="1:22" x14ac:dyDescent="0.25">
      <c r="G14" s="2">
        <f>G16-G15</f>
        <v>0.64549999999999996</v>
      </c>
      <c r="L14" s="5">
        <v>7270</v>
      </c>
      <c r="M14" t="s">
        <v>33</v>
      </c>
      <c r="N14" s="6">
        <v>3</v>
      </c>
      <c r="O14" s="6"/>
      <c r="P14" s="6"/>
      <c r="Q14" s="6">
        <v>3</v>
      </c>
      <c r="T14" s="6">
        <f>212/12</f>
        <v>17.666666666666668</v>
      </c>
    </row>
    <row r="15" spans="1:22" x14ac:dyDescent="0.25">
      <c r="F15" t="s">
        <v>6</v>
      </c>
      <c r="G15" s="2">
        <v>5.45E-2</v>
      </c>
      <c r="H15" s="1" t="s">
        <v>16</v>
      </c>
      <c r="L15" s="5">
        <v>7400</v>
      </c>
      <c r="M15" t="s">
        <v>34</v>
      </c>
      <c r="N15" s="6"/>
      <c r="O15" s="6"/>
      <c r="P15" s="6">
        <v>0.4</v>
      </c>
      <c r="Q15" s="6">
        <v>0.4</v>
      </c>
      <c r="T15">
        <f>43.2/12</f>
        <v>3.6</v>
      </c>
    </row>
    <row r="16" spans="1:22" x14ac:dyDescent="0.25">
      <c r="F16" t="s">
        <v>8</v>
      </c>
      <c r="G16" s="2">
        <v>0.7</v>
      </c>
      <c r="L16" s="5">
        <v>7700</v>
      </c>
      <c r="M16" t="s">
        <v>35</v>
      </c>
      <c r="N16" s="6">
        <v>2.4</v>
      </c>
      <c r="O16" s="6">
        <v>1</v>
      </c>
      <c r="P16" s="6"/>
      <c r="Q16" s="6">
        <v>1.4</v>
      </c>
      <c r="T16">
        <f>82.8/12</f>
        <v>6.8999999999999995</v>
      </c>
    </row>
    <row r="17" spans="12:17" x14ac:dyDescent="0.25">
      <c r="L17" s="5">
        <v>7750</v>
      </c>
      <c r="M17" t="s">
        <v>36</v>
      </c>
      <c r="N17" s="6">
        <v>1.6</v>
      </c>
      <c r="O17" s="6">
        <v>0.8</v>
      </c>
      <c r="P17" s="6"/>
      <c r="Q17" s="6">
        <v>0.8</v>
      </c>
    </row>
    <row r="18" spans="12:17" x14ac:dyDescent="0.25">
      <c r="L18" t="s">
        <v>30</v>
      </c>
      <c r="M18" t="s">
        <v>37</v>
      </c>
      <c r="N18" s="6">
        <v>7.8</v>
      </c>
      <c r="O18" s="6">
        <v>7.8</v>
      </c>
      <c r="P18" s="6"/>
      <c r="Q18" s="6"/>
    </row>
    <row r="19" spans="12:17" x14ac:dyDescent="0.25">
      <c r="L19" t="s">
        <v>31</v>
      </c>
      <c r="M19" t="s">
        <v>38</v>
      </c>
      <c r="N19" s="6">
        <v>27.4</v>
      </c>
      <c r="O19" s="6"/>
      <c r="P19" s="6"/>
      <c r="Q19" s="6">
        <v>27.4</v>
      </c>
    </row>
    <row r="20" spans="12:17" x14ac:dyDescent="0.25">
      <c r="L20" s="5">
        <v>8310</v>
      </c>
      <c r="M20" t="s">
        <v>39</v>
      </c>
      <c r="N20" s="6">
        <v>1.2</v>
      </c>
      <c r="O20" s="6">
        <v>1.2</v>
      </c>
      <c r="P20" s="6"/>
      <c r="Q20" s="6"/>
    </row>
    <row r="21" spans="12:17" x14ac:dyDescent="0.25">
      <c r="M21" t="s">
        <v>41</v>
      </c>
      <c r="N21" s="6"/>
      <c r="O21" s="6"/>
      <c r="P21" s="6">
        <v>26.8</v>
      </c>
      <c r="Q21" s="6">
        <v>26.8</v>
      </c>
    </row>
    <row r="22" spans="12:17" x14ac:dyDescent="0.25">
      <c r="M22" t="s">
        <v>42</v>
      </c>
      <c r="N22" s="6"/>
      <c r="O22" s="6"/>
      <c r="P22" s="6">
        <v>8.6</v>
      </c>
      <c r="Q22" s="6">
        <v>8.6</v>
      </c>
    </row>
    <row r="23" spans="12:17" x14ac:dyDescent="0.25">
      <c r="M23" t="s">
        <v>44</v>
      </c>
      <c r="N23" s="6"/>
      <c r="O23" s="6"/>
      <c r="P23" s="6">
        <v>7.7</v>
      </c>
      <c r="Q23" s="6">
        <v>7.7</v>
      </c>
    </row>
    <row r="24" spans="12:17" x14ac:dyDescent="0.25">
      <c r="M24" t="s">
        <v>48</v>
      </c>
      <c r="N24" s="6"/>
      <c r="O24" s="6"/>
      <c r="P24" s="6">
        <f>Q24</f>
        <v>22.45764880952381</v>
      </c>
      <c r="Q24" s="6">
        <f>SUM(T12:T14)</f>
        <v>22.45764880952381</v>
      </c>
    </row>
    <row r="25" spans="12:17" x14ac:dyDescent="0.25">
      <c r="M25" t="s">
        <v>49</v>
      </c>
      <c r="N25" s="6"/>
      <c r="O25" s="6"/>
      <c r="P25" s="6">
        <v>3.6</v>
      </c>
      <c r="Q25" s="6">
        <v>3.6</v>
      </c>
    </row>
    <row r="26" spans="12:17" x14ac:dyDescent="0.25">
      <c r="M26" t="s">
        <v>50</v>
      </c>
      <c r="N26" s="6"/>
      <c r="O26" s="6"/>
      <c r="P26" s="6">
        <v>6.9</v>
      </c>
      <c r="Q26" s="6">
        <v>6.9</v>
      </c>
    </row>
    <row r="27" spans="12:17" x14ac:dyDescent="0.25">
      <c r="N27" s="6">
        <f>SUM(N4:N26)</f>
        <v>183.2</v>
      </c>
      <c r="O27" s="6">
        <f>SUM(O4:O26)</f>
        <v>44.8</v>
      </c>
      <c r="P27" s="6">
        <f>SUM(P4:P26)</f>
        <v>77.757648809523815</v>
      </c>
      <c r="Q27" s="6">
        <f>SUM(Q4:Q26)</f>
        <v>216.15764880952383</v>
      </c>
    </row>
  </sheetData>
  <mergeCells count="6">
    <mergeCell ref="L1:Q1"/>
    <mergeCell ref="L2:L3"/>
    <mergeCell ref="M2:M3"/>
    <mergeCell ref="N2:N3"/>
    <mergeCell ref="Q2:Q3"/>
    <mergeCell ref="O2:P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Pirkl</dc:creator>
  <cp:lastModifiedBy>Tobias Pirkl</cp:lastModifiedBy>
  <dcterms:created xsi:type="dcterms:W3CDTF">2020-12-10T15:07:17Z</dcterms:created>
  <dcterms:modified xsi:type="dcterms:W3CDTF">2020-12-13T09:38:35Z</dcterms:modified>
</cp:coreProperties>
</file>