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Ming\Documents\"/>
    </mc:Choice>
  </mc:AlternateContent>
  <xr:revisionPtr revIDLastSave="0" documentId="13_ncr:1_{81B34CDF-DCD9-46BB-9D81-31785B158133}" xr6:coauthVersionLast="47" xr6:coauthVersionMax="47" xr10:uidLastSave="{00000000-0000-0000-0000-000000000000}"/>
  <bookViews>
    <workbookView xWindow="9510" yWindow="0" windowWidth="9780" windowHeight="10170" xr2:uid="{F1ACB9F7-6F2D-4976-BA78-0DDE670C906D}"/>
  </bookViews>
  <sheets>
    <sheet name="Sheet1" sheetId="1" r:id="rId1"/>
  </sheets>
  <definedNames>
    <definedName name="c_3_ALL">Sheet1!$M$19</definedName>
    <definedName name="c_3_t">Sheet1!$M$19</definedName>
    <definedName name="C_4_ALL">Sheet1!$Q$19</definedName>
    <definedName name="c_4_t">Sheet1!$M$19</definedName>
    <definedName name="discount">Sheet1!$M$21</definedName>
    <definedName name="gamma">Sheet1!$O$12</definedName>
    <definedName name="gamma2">Sheet1!$O$13</definedName>
    <definedName name="gamma3">Sheet1!$O$14</definedName>
    <definedName name="K">Sheet1!$O$11</definedName>
    <definedName name="lambda">Sheet1!$R$12</definedName>
    <definedName name="m_1">Sheet1!$R$3</definedName>
    <definedName name="m_2">Sheet1!$R$4</definedName>
    <definedName name="m_3">Sheet1!$R$5</definedName>
    <definedName name="m_4">Sheet1!$R$6</definedName>
    <definedName name="Mu">Sheet1!$U$3</definedName>
    <definedName name="N">Sheet1!$O$15</definedName>
    <definedName name="N_1">Sheet1!$O$3</definedName>
    <definedName name="N_2">Sheet1!$O$4</definedName>
    <definedName name="N_3">Sheet1!$O$5</definedName>
    <definedName name="N_4">Sheet1!$O$6</definedName>
    <definedName name="Phi">Sheet1!$R$15</definedName>
    <definedName name="rf">Sheet1!$C$2</definedName>
    <definedName name="sigma">Sheet1!$U$5</definedName>
    <definedName name="spot">Sheet1!$R$11</definedName>
    <definedName name="T">Sheet1!$G$1</definedName>
    <definedName name="Total_Terms">Sheet1!$M$20</definedName>
    <definedName name="U">Sheet1!$C$1</definedName>
    <definedName name="Var">Sheet1!$U$4</definedName>
    <definedName name="vol">Sheet1!$E$2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K12" i="1"/>
  <c r="K8" i="1"/>
  <c r="K5" i="1"/>
  <c r="K3" i="1"/>
  <c r="M2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E2" i="1"/>
  <c r="J19" i="1"/>
  <c r="J20" i="1"/>
  <c r="J21" i="1"/>
  <c r="J22" i="1"/>
  <c r="J27" i="1"/>
  <c r="J28" i="1"/>
  <c r="J29" i="1"/>
  <c r="J30" i="1"/>
  <c r="J35" i="1"/>
  <c r="J36" i="1"/>
  <c r="J37" i="1"/>
  <c r="J38" i="1"/>
  <c r="J43" i="1"/>
  <c r="J44" i="1"/>
  <c r="J45" i="1"/>
  <c r="J46" i="1"/>
  <c r="J51" i="1"/>
  <c r="J52" i="1"/>
  <c r="J53" i="1"/>
  <c r="J54" i="1"/>
  <c r="J59" i="1"/>
  <c r="J60" i="1"/>
  <c r="J61" i="1"/>
  <c r="J62" i="1"/>
  <c r="J66" i="1"/>
  <c r="J58" i="1" l="1"/>
  <c r="J50" i="1"/>
  <c r="J42" i="1"/>
  <c r="J34" i="1"/>
  <c r="J26" i="1"/>
  <c r="J18" i="1"/>
  <c r="J65" i="1"/>
  <c r="J41" i="1"/>
  <c r="J25" i="1"/>
  <c r="J64" i="1"/>
  <c r="J56" i="1"/>
  <c r="J48" i="1"/>
  <c r="J40" i="1"/>
  <c r="J32" i="1"/>
  <c r="J24" i="1"/>
  <c r="J57" i="1"/>
  <c r="J49" i="1"/>
  <c r="J33" i="1"/>
  <c r="J17" i="1"/>
  <c r="J63" i="1"/>
  <c r="J55" i="1"/>
  <c r="J47" i="1"/>
  <c r="J39" i="1"/>
  <c r="J31" i="1"/>
  <c r="J23" i="1"/>
  <c r="O6" i="1"/>
  <c r="O4" i="1"/>
  <c r="R4" i="1" s="1"/>
  <c r="O3" i="1"/>
  <c r="R3" i="1" s="1"/>
  <c r="U3" i="1" s="1"/>
  <c r="R6" i="1" l="1"/>
  <c r="U4" i="1"/>
  <c r="R5" i="1" s="1"/>
  <c r="O5" i="1"/>
  <c r="O8" i="1" l="1"/>
  <c r="O9" i="1" s="1"/>
  <c r="R8" i="1"/>
  <c r="R12" i="1"/>
  <c r="U5" i="1"/>
  <c r="O15" i="1" s="1"/>
  <c r="M19" i="1" l="1"/>
  <c r="R9" i="1"/>
  <c r="O14" i="1" l="1"/>
  <c r="O13" i="1"/>
  <c r="Q19" i="1" s="1"/>
  <c r="M20" i="1" s="1"/>
  <c r="M22" i="1" s="1"/>
</calcChain>
</file>

<file path=xl/sharedStrings.xml><?xml version="1.0" encoding="utf-8"?>
<sst xmlns="http://schemas.openxmlformats.org/spreadsheetml/2006/main" count="289" uniqueCount="37">
  <si>
    <t>U</t>
  </si>
  <si>
    <t>T</t>
  </si>
  <si>
    <t>r</t>
  </si>
  <si>
    <t>sigma</t>
  </si>
  <si>
    <t>Ur</t>
  </si>
  <si>
    <t>Us</t>
  </si>
  <si>
    <t>Tr</t>
  </si>
  <si>
    <t>Ts</t>
  </si>
  <si>
    <t>M1</t>
  </si>
  <si>
    <t>M2</t>
  </si>
  <si>
    <t>M3</t>
  </si>
  <si>
    <t>M4</t>
  </si>
  <si>
    <t>m1</t>
  </si>
  <si>
    <t>m2</t>
  </si>
  <si>
    <t>m3</t>
  </si>
  <si>
    <t>m4</t>
  </si>
  <si>
    <t>Mu</t>
  </si>
  <si>
    <t>Var</t>
  </si>
  <si>
    <t>c3</t>
  </si>
  <si>
    <t>c3/6</t>
  </si>
  <si>
    <t>c4</t>
  </si>
  <si>
    <t>vol</t>
  </si>
  <si>
    <t>c4/24</t>
  </si>
  <si>
    <t>K</t>
  </si>
  <si>
    <t>spot</t>
  </si>
  <si>
    <t>gamma^2</t>
  </si>
  <si>
    <t>gamma^3</t>
  </si>
  <si>
    <t>lambda</t>
  </si>
  <si>
    <t>N</t>
  </si>
  <si>
    <t>Phi</t>
  </si>
  <si>
    <t>c3 term</t>
  </si>
  <si>
    <t>c4 term</t>
  </si>
  <si>
    <t>Total</t>
  </si>
  <si>
    <t>discount</t>
  </si>
  <si>
    <t>Price</t>
  </si>
  <si>
    <t>K-Mu/var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</si>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</sst>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A337-3AC2-4634-AD1C-024AB3CC631C}">
  <dimension ref="A1:U66"/>
  <sheetViews>
    <sheetView tabSelected="1" topLeftCell="K11" zoomScaleNormal="100" workbookViewId="0">
      <selection activeCell="R19" sqref="R19"/>
    </sheetView>
  </sheetViews>
  <sheetFormatPr defaultRowHeight="14.5" x14ac:dyDescent="0.35"/>
  <sheetData>
    <row r="1" spans="1:21" x14ac:dyDescent="0.35">
      <c r="B1" t="s">
        <v>0</v>
      </c>
      <c r="C1">
        <v>0.5</v>
      </c>
      <c r="F1" t="s">
        <v>1</v>
      </c>
      <c r="G1">
        <v>1</v>
      </c>
    </row>
    <row r="2" spans="1:21" x14ac:dyDescent="0.35">
      <c r="B2" t="s">
        <v>2</v>
      </c>
      <c r="C2">
        <v>0.03</v>
      </c>
      <c r="D2" t="s">
        <v>21</v>
      </c>
      <c r="E2">
        <f>0.2^2</f>
        <v>4.0000000000000008E-2</v>
      </c>
    </row>
    <row r="3" spans="1:21" x14ac:dyDescent="0.35">
      <c r="A3" s="1">
        <v>1</v>
      </c>
      <c r="B3" s="1" t="s">
        <v>4</v>
      </c>
      <c r="C3" s="1">
        <v>1</v>
      </c>
      <c r="D3" s="1" t="s">
        <v>5</v>
      </c>
      <c r="E3" s="1"/>
      <c r="F3" s="1" t="s">
        <v>6</v>
      </c>
      <c r="G3" s="1"/>
      <c r="H3" s="1" t="s">
        <v>7</v>
      </c>
      <c r="I3" s="1"/>
      <c r="J3" s="1">
        <f>A3*EXP(U*(C3*rf+E3*vol)+T*(G3*rf+I3*vol))</f>
        <v>1.0151130646157189</v>
      </c>
      <c r="K3">
        <f>SUM(J3:J4)/2</f>
        <v>1.0411360444999558</v>
      </c>
      <c r="N3" t="s">
        <v>8</v>
      </c>
      <c r="O3">
        <f>K3</f>
        <v>1.0411360444999558</v>
      </c>
      <c r="Q3" t="s">
        <v>12</v>
      </c>
      <c r="R3">
        <f>N_1</f>
        <v>1.0411360444999558</v>
      </c>
      <c r="T3" t="s">
        <v>16</v>
      </c>
      <c r="U3">
        <f>R3</f>
        <v>1.0411360444999558</v>
      </c>
    </row>
    <row r="4" spans="1:21" x14ac:dyDescent="0.35">
      <c r="A4" s="1">
        <v>1</v>
      </c>
      <c r="B4" s="1" t="s">
        <v>4</v>
      </c>
      <c r="C4" s="1">
        <v>1</v>
      </c>
      <c r="D4" s="1" t="s">
        <v>5</v>
      </c>
      <c r="E4" s="1">
        <v>1</v>
      </c>
      <c r="F4" s="1" t="s">
        <v>6</v>
      </c>
      <c r="G4" s="1">
        <v>1</v>
      </c>
      <c r="H4" s="1" t="s">
        <v>7</v>
      </c>
      <c r="I4" s="1"/>
      <c r="J4" s="1">
        <f>A4*EXP(U*(C4*rf+E4*vol)+T*(G4*rf+I4*vol))</f>
        <v>1.0671590243841926</v>
      </c>
      <c r="N4" t="s">
        <v>9</v>
      </c>
      <c r="O4">
        <f>K5</f>
        <v>1.1412162023660635</v>
      </c>
      <c r="Q4" t="s">
        <v>13</v>
      </c>
      <c r="R4">
        <f>N_2</f>
        <v>1.1412162023660635</v>
      </c>
      <c r="T4" t="s">
        <v>17</v>
      </c>
      <c r="U4">
        <f>N_2-Mu^2</f>
        <v>5.7251939209049585E-2</v>
      </c>
    </row>
    <row r="5" spans="1:21" x14ac:dyDescent="0.35">
      <c r="A5" s="2">
        <v>1</v>
      </c>
      <c r="B5" s="2" t="s">
        <v>4</v>
      </c>
      <c r="C5" s="2">
        <v>2</v>
      </c>
      <c r="D5" s="2" t="s">
        <v>5</v>
      </c>
      <c r="E5" s="2">
        <v>1</v>
      </c>
      <c r="F5" s="2" t="s">
        <v>6</v>
      </c>
      <c r="G5" s="2"/>
      <c r="H5" s="2" t="s">
        <v>7</v>
      </c>
      <c r="I5" s="2"/>
      <c r="J5" s="2">
        <f>A5*EXP(U*(C5*rf+E5*vol)+T*(G5*rf+I5*vol))</f>
        <v>1.0512710963760241</v>
      </c>
      <c r="K5">
        <f>SUM(J5:J7)/4</f>
        <v>1.1412162023660635</v>
      </c>
      <c r="N5" t="s">
        <v>10</v>
      </c>
      <c r="O5">
        <f>K8</f>
        <v>1.3186542183530243</v>
      </c>
      <c r="Q5" t="s">
        <v>14</v>
      </c>
      <c r="R5">
        <f>Mu*(Mu^2+3*Var)</f>
        <v>1.3073754379067881</v>
      </c>
      <c r="T5" t="s">
        <v>3</v>
      </c>
      <c r="U5">
        <f>SQRT(Var)</f>
        <v>0.23927377459523136</v>
      </c>
    </row>
    <row r="6" spans="1:21" x14ac:dyDescent="0.35">
      <c r="A6" s="2">
        <v>2</v>
      </c>
      <c r="B6" s="2" t="s">
        <v>4</v>
      </c>
      <c r="C6" s="2">
        <v>2</v>
      </c>
      <c r="D6" s="2" t="s">
        <v>5</v>
      </c>
      <c r="E6" s="2">
        <v>3</v>
      </c>
      <c r="F6" s="2" t="s">
        <v>6</v>
      </c>
      <c r="G6" s="2">
        <v>1</v>
      </c>
      <c r="H6" s="2" t="s">
        <v>7</v>
      </c>
      <c r="I6" s="2"/>
      <c r="J6" s="2">
        <f>A6*EXP(U*(C6*rf+E6*vol)+T*(G6*rf+I6*vol))</f>
        <v>2.2549937031587515</v>
      </c>
      <c r="N6" t="s">
        <v>11</v>
      </c>
      <c r="O6">
        <f>K12</f>
        <v>1.6082983523159302</v>
      </c>
      <c r="Q6" t="s">
        <v>15</v>
      </c>
      <c r="R6">
        <f>Mu^4+6*Var*Mu^2+3*Var^2</f>
        <v>1.5571662140254037</v>
      </c>
    </row>
    <row r="7" spans="1:21" x14ac:dyDescent="0.35">
      <c r="A7" s="2">
        <v>1</v>
      </c>
      <c r="B7" s="2" t="s">
        <v>4</v>
      </c>
      <c r="C7" s="2">
        <v>2</v>
      </c>
      <c r="D7" s="2" t="s">
        <v>5</v>
      </c>
      <c r="E7" s="2">
        <v>5</v>
      </c>
      <c r="F7" s="2" t="s">
        <v>6</v>
      </c>
      <c r="G7" s="2">
        <v>2</v>
      </c>
      <c r="H7" s="2" t="s">
        <v>7</v>
      </c>
      <c r="I7" s="2">
        <v>1</v>
      </c>
      <c r="J7" s="2">
        <f>A7*EXP(U*(C7*rf+E7*vol)+T*(G7*rf+I7*vol))</f>
        <v>1.2586000099294778</v>
      </c>
    </row>
    <row r="8" spans="1:21" x14ac:dyDescent="0.35">
      <c r="A8" s="3">
        <v>1</v>
      </c>
      <c r="B8" s="3" t="s">
        <v>4</v>
      </c>
      <c r="C8" s="3">
        <v>3</v>
      </c>
      <c r="D8" s="3" t="s">
        <v>5</v>
      </c>
      <c r="E8" s="3">
        <v>3</v>
      </c>
      <c r="F8" s="3" t="s">
        <v>6</v>
      </c>
      <c r="G8" s="3"/>
      <c r="H8" s="3" t="s">
        <v>7</v>
      </c>
      <c r="I8" s="3"/>
      <c r="J8" s="3">
        <f>A8*EXP(U*(C8*rf+E8*vol)+T*(G8*rf+I8*vol))</f>
        <v>1.1107106103557052</v>
      </c>
      <c r="K8">
        <f>SUM(J8:J11)/8</f>
        <v>1.3186542183530243</v>
      </c>
      <c r="N8" t="s">
        <v>18</v>
      </c>
      <c r="O8">
        <f>(m_3-N_3)</f>
        <v>-1.1278780446236203E-2</v>
      </c>
      <c r="Q8" t="s">
        <v>20</v>
      </c>
      <c r="R8">
        <f>N_4-m_4-4*(N_3-m_3)*N_1</f>
        <v>4.1611588482153156E-3</v>
      </c>
    </row>
    <row r="9" spans="1:21" x14ac:dyDescent="0.35">
      <c r="A9" s="3">
        <v>3</v>
      </c>
      <c r="B9" s="3" t="s">
        <v>4</v>
      </c>
      <c r="C9" s="3">
        <v>3</v>
      </c>
      <c r="D9" s="3" t="s">
        <v>5</v>
      </c>
      <c r="E9" s="3">
        <v>6</v>
      </c>
      <c r="F9" s="3" t="s">
        <v>6</v>
      </c>
      <c r="G9" s="3">
        <v>1</v>
      </c>
      <c r="H9" s="3" t="s">
        <v>7</v>
      </c>
      <c r="I9" s="3"/>
      <c r="J9" s="3">
        <f>A9*EXP(U*(C9*rf+E9*vol)+T*(G9*rf+I9*vol))</f>
        <v>3.6459329594691927</v>
      </c>
      <c r="N9" t="s">
        <v>19</v>
      </c>
      <c r="O9">
        <f>O8/6</f>
        <v>-1.8797967410393672E-3</v>
      </c>
      <c r="Q9" t="s">
        <v>22</v>
      </c>
      <c r="R9">
        <f>R8/24</f>
        <v>1.7338161867563816E-4</v>
      </c>
    </row>
    <row r="10" spans="1:21" x14ac:dyDescent="0.35">
      <c r="A10" s="3">
        <v>3</v>
      </c>
      <c r="B10" s="3" t="s">
        <v>4</v>
      </c>
      <c r="C10" s="3">
        <v>3</v>
      </c>
      <c r="D10" s="3" t="s">
        <v>5</v>
      </c>
      <c r="E10" s="3">
        <v>9</v>
      </c>
      <c r="F10" s="3" t="s">
        <v>6</v>
      </c>
      <c r="G10" s="3">
        <v>2</v>
      </c>
      <c r="H10" s="3" t="s">
        <v>7</v>
      </c>
      <c r="I10" s="3">
        <v>1</v>
      </c>
      <c r="J10" s="3">
        <f>A10*EXP(U*(C10*rf+E10*vol)+T*(G10*rf+I10*vol))</f>
        <v>4.1520919379422541</v>
      </c>
    </row>
    <row r="11" spans="1:21" x14ac:dyDescent="0.35">
      <c r="A11" s="3">
        <v>1</v>
      </c>
      <c r="B11" s="3" t="s">
        <v>4</v>
      </c>
      <c r="C11" s="3">
        <v>3</v>
      </c>
      <c r="D11" s="3" t="s">
        <v>5</v>
      </c>
      <c r="E11" s="3">
        <v>12</v>
      </c>
      <c r="F11" s="3" t="s">
        <v>6</v>
      </c>
      <c r="G11" s="3">
        <v>3</v>
      </c>
      <c r="H11" s="3" t="s">
        <v>7</v>
      </c>
      <c r="I11" s="3">
        <v>3</v>
      </c>
      <c r="J11" s="3">
        <f>A11*EXP(U*(C11*rf+E11*vol)+T*(G11*rf+I11*vol))</f>
        <v>1.6404982390570442</v>
      </c>
      <c r="N11" t="s">
        <v>23</v>
      </c>
      <c r="O11">
        <v>1.1000000000000001</v>
      </c>
      <c r="Q11" t="s">
        <v>24</v>
      </c>
      <c r="R11">
        <v>1</v>
      </c>
    </row>
    <row r="12" spans="1:21" x14ac:dyDescent="0.35">
      <c r="A12" s="4">
        <v>1</v>
      </c>
      <c r="B12" s="4" t="s">
        <v>4</v>
      </c>
      <c r="C12" s="4">
        <v>4</v>
      </c>
      <c r="D12" s="4" t="s">
        <v>5</v>
      </c>
      <c r="E12" s="4">
        <v>6</v>
      </c>
      <c r="F12" s="4" t="s">
        <v>6</v>
      </c>
      <c r="G12" s="4"/>
      <c r="H12" s="4" t="s">
        <v>7</v>
      </c>
      <c r="I12" s="4"/>
      <c r="J12" s="4">
        <f>A12*EXP(U*(C12*rf+E12*vol)+T*(G12*rf+I12*vol))</f>
        <v>1.1972173631218102</v>
      </c>
      <c r="K12">
        <f>SUM(J12:J16)/16</f>
        <v>1.6082983523159302</v>
      </c>
      <c r="M12" t="s">
        <v>36</v>
      </c>
      <c r="N12" t="s">
        <v>35</v>
      </c>
      <c r="O12">
        <f>(K-Mu)*lambda</f>
        <v>1.0281565360626232</v>
      </c>
      <c r="Q12" t="s">
        <v>27</v>
      </c>
      <c r="R12">
        <f>1/Var</f>
        <v>17.466657266378395</v>
      </c>
    </row>
    <row r="13" spans="1:21" x14ac:dyDescent="0.35">
      <c r="A13" s="4">
        <v>4</v>
      </c>
      <c r="B13" s="4" t="s">
        <v>4</v>
      </c>
      <c r="C13" s="4">
        <v>4</v>
      </c>
      <c r="D13" s="4" t="s">
        <v>5</v>
      </c>
      <c r="E13" s="4">
        <v>10</v>
      </c>
      <c r="F13" s="4" t="s">
        <v>6</v>
      </c>
      <c r="G13" s="4">
        <v>1</v>
      </c>
      <c r="H13" s="4" t="s">
        <v>7</v>
      </c>
      <c r="I13" s="4"/>
      <c r="J13" s="4">
        <f>A13*EXP(U*(C13*rf+E13*vol)+T*(G13*rf+I13*vol))</f>
        <v>5.3457099521018883</v>
      </c>
      <c r="M13" t="s">
        <v>25</v>
      </c>
      <c r="O13">
        <f>O12^2</f>
        <v>1.0571058626482923</v>
      </c>
    </row>
    <row r="14" spans="1:21" x14ac:dyDescent="0.35">
      <c r="A14" s="4">
        <v>6</v>
      </c>
      <c r="B14" s="4" t="s">
        <v>4</v>
      </c>
      <c r="C14" s="4">
        <v>4</v>
      </c>
      <c r="D14" s="4" t="s">
        <v>5</v>
      </c>
      <c r="E14" s="4">
        <v>14</v>
      </c>
      <c r="F14" s="4" t="s">
        <v>6</v>
      </c>
      <c r="G14" s="4">
        <v>2</v>
      </c>
      <c r="H14" s="4" t="s">
        <v>7</v>
      </c>
      <c r="I14" s="4">
        <v>1</v>
      </c>
      <c r="J14" s="4">
        <f>A14*EXP(U*(C14*rf+E14*vol)+T*(G14*rf+I14*vol))</f>
        <v>9.3162433110680176</v>
      </c>
      <c r="M14" t="s">
        <v>26</v>
      </c>
      <c r="O14">
        <f>O12^3</f>
        <v>1.0868703019919594</v>
      </c>
    </row>
    <row r="15" spans="1:21" x14ac:dyDescent="0.35">
      <c r="A15" s="4">
        <v>4</v>
      </c>
      <c r="B15" s="4" t="s">
        <v>4</v>
      </c>
      <c r="C15" s="4">
        <v>4</v>
      </c>
      <c r="D15" s="4" t="s">
        <v>5</v>
      </c>
      <c r="E15" s="4">
        <v>18</v>
      </c>
      <c r="F15" s="4" t="s">
        <v>6</v>
      </c>
      <c r="G15" s="4">
        <v>3</v>
      </c>
      <c r="H15" s="4" t="s">
        <v>7</v>
      </c>
      <c r="I15" s="4">
        <v>3</v>
      </c>
      <c r="J15" s="4">
        <f>A15*EXP(U*(C15*rf+E15*vol)+T*(G15*rf+I15*vol))</f>
        <v>7.5104423170573735</v>
      </c>
      <c r="M15" t="s">
        <v>28</v>
      </c>
      <c r="O15">
        <f>(1/(sigma*SQRT(2*PI())))*EXP(-lambda*1/2*(K-Mu)^2)</f>
        <v>1.6176066312927637</v>
      </c>
      <c r="Q15" t="s">
        <v>29</v>
      </c>
      <c r="R15">
        <v>0.59716000000000002</v>
      </c>
    </row>
    <row r="16" spans="1:21" x14ac:dyDescent="0.35">
      <c r="A16" s="4">
        <v>1</v>
      </c>
      <c r="B16" s="4" t="s">
        <v>4</v>
      </c>
      <c r="C16" s="4">
        <v>4</v>
      </c>
      <c r="D16" s="4" t="s">
        <v>5</v>
      </c>
      <c r="E16" s="4">
        <v>22</v>
      </c>
      <c r="F16" s="4" t="s">
        <v>6</v>
      </c>
      <c r="G16" s="4">
        <v>4</v>
      </c>
      <c r="H16" s="4" t="s">
        <v>7</v>
      </c>
      <c r="I16" s="4">
        <v>6</v>
      </c>
      <c r="J16" s="4">
        <f>A16*EXP(U*(C16*rf+E16*vol)+T*(G16*rf+I16*vol))</f>
        <v>2.3631606937057952</v>
      </c>
    </row>
    <row r="17" spans="2:17" x14ac:dyDescent="0.35">
      <c r="B17" t="s">
        <v>4</v>
      </c>
      <c r="D17" t="s">
        <v>5</v>
      </c>
      <c r="F17" t="s">
        <v>6</v>
      </c>
      <c r="H17" t="s">
        <v>7</v>
      </c>
      <c r="J17">
        <f t="shared" ref="J17:J66" si="0">A17*EXP($C$1*(C17*$C$2+E17*$E$2)+G15*(G17*$C$2+G17*$E$2*I17))</f>
        <v>0</v>
      </c>
      <c r="M17" s="5"/>
    </row>
    <row r="18" spans="2:17" x14ac:dyDescent="0.35">
      <c r="B18" t="s">
        <v>4</v>
      </c>
      <c r="D18" t="s">
        <v>5</v>
      </c>
      <c r="F18" t="s">
        <v>6</v>
      </c>
      <c r="H18" t="s">
        <v>7</v>
      </c>
      <c r="J18">
        <f t="shared" si="0"/>
        <v>0</v>
      </c>
    </row>
    <row r="19" spans="2:17" x14ac:dyDescent="0.35">
      <c r="B19" t="s">
        <v>4</v>
      </c>
      <c r="D19" t="s">
        <v>5</v>
      </c>
      <c r="F19" t="s">
        <v>6</v>
      </c>
      <c r="H19" t="s">
        <v>7</v>
      </c>
      <c r="J19">
        <f t="shared" si="0"/>
        <v>0</v>
      </c>
      <c r="L19" t="s">
        <v>30</v>
      </c>
      <c r="M19">
        <f>N*(gamma-lambda^2)*O9</f>
        <v>0.92456474897019425</v>
      </c>
      <c r="P19" t="s">
        <v>31</v>
      </c>
      <c r="Q19">
        <f>(3*lambda-gamma2)*gamma2*N*R9</f>
        <v>1.522209963784554E-2</v>
      </c>
    </row>
    <row r="20" spans="2:17" x14ac:dyDescent="0.35">
      <c r="B20" t="s">
        <v>4</v>
      </c>
      <c r="D20" t="s">
        <v>5</v>
      </c>
      <c r="F20" t="s">
        <v>6</v>
      </c>
      <c r="H20" t="s">
        <v>7</v>
      </c>
      <c r="J20">
        <f t="shared" si="0"/>
        <v>0</v>
      </c>
      <c r="L20" t="s">
        <v>32</v>
      </c>
      <c r="M20">
        <f>Phi+c_3_ALL+C_4_ALL</f>
        <v>1.5369468486080398</v>
      </c>
    </row>
    <row r="21" spans="2:17" x14ac:dyDescent="0.35">
      <c r="B21" t="s">
        <v>4</v>
      </c>
      <c r="D21" t="s">
        <v>5</v>
      </c>
      <c r="F21" t="s">
        <v>6</v>
      </c>
      <c r="H21" t="s">
        <v>7</v>
      </c>
      <c r="J21">
        <f t="shared" si="0"/>
        <v>0</v>
      </c>
      <c r="L21" t="s">
        <v>33</v>
      </c>
      <c r="M21">
        <f>EXP(-rf*T)</f>
        <v>0.97044553354850815</v>
      </c>
    </row>
    <row r="22" spans="2:17" x14ac:dyDescent="0.35">
      <c r="B22" t="s">
        <v>4</v>
      </c>
      <c r="D22" t="s">
        <v>5</v>
      </c>
      <c r="F22" t="s">
        <v>6</v>
      </c>
      <c r="H22" t="s">
        <v>7</v>
      </c>
      <c r="J22">
        <f t="shared" si="0"/>
        <v>0</v>
      </c>
      <c r="L22" t="s">
        <v>34</v>
      </c>
      <c r="M22">
        <f>discount*Total_Terms*spot</f>
        <v>1.4915232045331273</v>
      </c>
    </row>
    <row r="23" spans="2:17" x14ac:dyDescent="0.35">
      <c r="B23" t="s">
        <v>4</v>
      </c>
      <c r="D23" t="s">
        <v>5</v>
      </c>
      <c r="F23" t="s">
        <v>6</v>
      </c>
      <c r="H23" t="s">
        <v>7</v>
      </c>
      <c r="J23">
        <f t="shared" si="0"/>
        <v>0</v>
      </c>
    </row>
    <row r="24" spans="2:17" x14ac:dyDescent="0.35">
      <c r="B24" t="s">
        <v>4</v>
      </c>
      <c r="D24" t="s">
        <v>5</v>
      </c>
      <c r="F24" t="s">
        <v>6</v>
      </c>
      <c r="H24" t="s">
        <v>7</v>
      </c>
      <c r="J24">
        <f t="shared" si="0"/>
        <v>0</v>
      </c>
    </row>
    <row r="25" spans="2:17" x14ac:dyDescent="0.35">
      <c r="B25" t="s">
        <v>4</v>
      </c>
      <c r="D25" t="s">
        <v>5</v>
      </c>
      <c r="F25" t="s">
        <v>6</v>
      </c>
      <c r="H25" t="s">
        <v>7</v>
      </c>
      <c r="J25">
        <f t="shared" si="0"/>
        <v>0</v>
      </c>
    </row>
    <row r="26" spans="2:17" x14ac:dyDescent="0.35">
      <c r="B26" t="s">
        <v>4</v>
      </c>
      <c r="D26" t="s">
        <v>5</v>
      </c>
      <c r="F26" t="s">
        <v>6</v>
      </c>
      <c r="H26" t="s">
        <v>7</v>
      </c>
      <c r="J26">
        <f t="shared" si="0"/>
        <v>0</v>
      </c>
    </row>
    <row r="27" spans="2:17" x14ac:dyDescent="0.35">
      <c r="B27" t="s">
        <v>4</v>
      </c>
      <c r="D27" t="s">
        <v>5</v>
      </c>
      <c r="F27" t="s">
        <v>6</v>
      </c>
      <c r="H27" t="s">
        <v>7</v>
      </c>
      <c r="J27">
        <f t="shared" si="0"/>
        <v>0</v>
      </c>
    </row>
    <row r="28" spans="2:17" x14ac:dyDescent="0.35">
      <c r="B28" t="s">
        <v>4</v>
      </c>
      <c r="D28" t="s">
        <v>5</v>
      </c>
      <c r="F28" t="s">
        <v>6</v>
      </c>
      <c r="H28" t="s">
        <v>7</v>
      </c>
      <c r="J28">
        <f t="shared" si="0"/>
        <v>0</v>
      </c>
    </row>
    <row r="29" spans="2:17" x14ac:dyDescent="0.35">
      <c r="B29" t="s">
        <v>4</v>
      </c>
      <c r="D29" t="s">
        <v>5</v>
      </c>
      <c r="F29" t="s">
        <v>6</v>
      </c>
      <c r="H29" t="s">
        <v>7</v>
      </c>
      <c r="J29">
        <f t="shared" si="0"/>
        <v>0</v>
      </c>
    </row>
    <row r="30" spans="2:17" x14ac:dyDescent="0.35">
      <c r="B30" t="s">
        <v>4</v>
      </c>
      <c r="D30" t="s">
        <v>5</v>
      </c>
      <c r="F30" t="s">
        <v>6</v>
      </c>
      <c r="H30" t="s">
        <v>7</v>
      </c>
      <c r="J30">
        <f t="shared" si="0"/>
        <v>0</v>
      </c>
    </row>
    <row r="31" spans="2:17" x14ac:dyDescent="0.35">
      <c r="B31" t="s">
        <v>4</v>
      </c>
      <c r="D31" t="s">
        <v>5</v>
      </c>
      <c r="F31" t="s">
        <v>6</v>
      </c>
      <c r="H31" t="s">
        <v>7</v>
      </c>
      <c r="J31">
        <f t="shared" si="0"/>
        <v>0</v>
      </c>
    </row>
    <row r="32" spans="2:17" x14ac:dyDescent="0.35">
      <c r="B32" t="s">
        <v>4</v>
      </c>
      <c r="D32" t="s">
        <v>5</v>
      </c>
      <c r="F32" t="s">
        <v>6</v>
      </c>
      <c r="H32" t="s">
        <v>7</v>
      </c>
      <c r="J32">
        <f t="shared" si="0"/>
        <v>0</v>
      </c>
    </row>
    <row r="33" spans="2:10" x14ac:dyDescent="0.35">
      <c r="B33" t="s">
        <v>4</v>
      </c>
      <c r="D33" t="s">
        <v>5</v>
      </c>
      <c r="F33" t="s">
        <v>6</v>
      </c>
      <c r="H33" t="s">
        <v>7</v>
      </c>
      <c r="J33">
        <f t="shared" si="0"/>
        <v>0</v>
      </c>
    </row>
    <row r="34" spans="2:10" x14ac:dyDescent="0.35">
      <c r="B34" t="s">
        <v>4</v>
      </c>
      <c r="D34" t="s">
        <v>5</v>
      </c>
      <c r="F34" t="s">
        <v>6</v>
      </c>
      <c r="H34" t="s">
        <v>7</v>
      </c>
      <c r="J34">
        <f t="shared" si="0"/>
        <v>0</v>
      </c>
    </row>
    <row r="35" spans="2:10" x14ac:dyDescent="0.35">
      <c r="B35" t="s">
        <v>4</v>
      </c>
      <c r="D35" t="s">
        <v>5</v>
      </c>
      <c r="F35" t="s">
        <v>6</v>
      </c>
      <c r="H35" t="s">
        <v>7</v>
      </c>
      <c r="J35">
        <f t="shared" si="0"/>
        <v>0</v>
      </c>
    </row>
    <row r="36" spans="2:10" x14ac:dyDescent="0.35">
      <c r="B36" t="s">
        <v>4</v>
      </c>
      <c r="D36" t="s">
        <v>5</v>
      </c>
      <c r="F36" t="s">
        <v>6</v>
      </c>
      <c r="H36" t="s">
        <v>7</v>
      </c>
      <c r="J36">
        <f t="shared" si="0"/>
        <v>0</v>
      </c>
    </row>
    <row r="37" spans="2:10" x14ac:dyDescent="0.35">
      <c r="B37" t="s">
        <v>4</v>
      </c>
      <c r="D37" t="s">
        <v>5</v>
      </c>
      <c r="F37" t="s">
        <v>6</v>
      </c>
      <c r="H37" t="s">
        <v>7</v>
      </c>
      <c r="J37">
        <f t="shared" si="0"/>
        <v>0</v>
      </c>
    </row>
    <row r="38" spans="2:10" x14ac:dyDescent="0.35">
      <c r="B38" t="s">
        <v>4</v>
      </c>
      <c r="D38" t="s">
        <v>5</v>
      </c>
      <c r="F38" t="s">
        <v>6</v>
      </c>
      <c r="H38" t="s">
        <v>7</v>
      </c>
      <c r="J38">
        <f t="shared" si="0"/>
        <v>0</v>
      </c>
    </row>
    <row r="39" spans="2:10" x14ac:dyDescent="0.35">
      <c r="B39" t="s">
        <v>4</v>
      </c>
      <c r="D39" t="s">
        <v>5</v>
      </c>
      <c r="F39" t="s">
        <v>6</v>
      </c>
      <c r="H39" t="s">
        <v>7</v>
      </c>
      <c r="J39">
        <f t="shared" si="0"/>
        <v>0</v>
      </c>
    </row>
    <row r="40" spans="2:10" x14ac:dyDescent="0.35">
      <c r="B40" t="s">
        <v>4</v>
      </c>
      <c r="D40" t="s">
        <v>5</v>
      </c>
      <c r="F40" t="s">
        <v>6</v>
      </c>
      <c r="H40" t="s">
        <v>7</v>
      </c>
      <c r="J40">
        <f t="shared" si="0"/>
        <v>0</v>
      </c>
    </row>
    <row r="41" spans="2:10" x14ac:dyDescent="0.35">
      <c r="B41" t="s">
        <v>4</v>
      </c>
      <c r="D41" t="s">
        <v>5</v>
      </c>
      <c r="F41" t="s">
        <v>6</v>
      </c>
      <c r="H41" t="s">
        <v>7</v>
      </c>
      <c r="J41">
        <f t="shared" si="0"/>
        <v>0</v>
      </c>
    </row>
    <row r="42" spans="2:10" x14ac:dyDescent="0.35">
      <c r="B42" t="s">
        <v>4</v>
      </c>
      <c r="D42" t="s">
        <v>5</v>
      </c>
      <c r="F42" t="s">
        <v>6</v>
      </c>
      <c r="H42" t="s">
        <v>7</v>
      </c>
      <c r="J42">
        <f t="shared" si="0"/>
        <v>0</v>
      </c>
    </row>
    <row r="43" spans="2:10" x14ac:dyDescent="0.35">
      <c r="B43" t="s">
        <v>4</v>
      </c>
      <c r="D43" t="s">
        <v>5</v>
      </c>
      <c r="F43" t="s">
        <v>6</v>
      </c>
      <c r="H43" t="s">
        <v>7</v>
      </c>
      <c r="J43">
        <f t="shared" si="0"/>
        <v>0</v>
      </c>
    </row>
    <row r="44" spans="2:10" x14ac:dyDescent="0.35">
      <c r="B44" t="s">
        <v>4</v>
      </c>
      <c r="D44" t="s">
        <v>5</v>
      </c>
      <c r="F44" t="s">
        <v>6</v>
      </c>
      <c r="H44" t="s">
        <v>7</v>
      </c>
      <c r="J44">
        <f t="shared" si="0"/>
        <v>0</v>
      </c>
    </row>
    <row r="45" spans="2:10" x14ac:dyDescent="0.35">
      <c r="B45" t="s">
        <v>4</v>
      </c>
      <c r="D45" t="s">
        <v>5</v>
      </c>
      <c r="F45" t="s">
        <v>6</v>
      </c>
      <c r="H45" t="s">
        <v>7</v>
      </c>
      <c r="J45">
        <f t="shared" si="0"/>
        <v>0</v>
      </c>
    </row>
    <row r="46" spans="2:10" x14ac:dyDescent="0.35">
      <c r="B46" t="s">
        <v>4</v>
      </c>
      <c r="D46" t="s">
        <v>5</v>
      </c>
      <c r="F46" t="s">
        <v>6</v>
      </c>
      <c r="H46" t="s">
        <v>7</v>
      </c>
      <c r="J46">
        <f t="shared" si="0"/>
        <v>0</v>
      </c>
    </row>
    <row r="47" spans="2:10" x14ac:dyDescent="0.35">
      <c r="B47" t="s">
        <v>4</v>
      </c>
      <c r="D47" t="s">
        <v>5</v>
      </c>
      <c r="F47" t="s">
        <v>6</v>
      </c>
      <c r="H47" t="s">
        <v>7</v>
      </c>
      <c r="J47">
        <f t="shared" si="0"/>
        <v>0</v>
      </c>
    </row>
    <row r="48" spans="2:10" x14ac:dyDescent="0.35">
      <c r="B48" t="s">
        <v>4</v>
      </c>
      <c r="D48" t="s">
        <v>5</v>
      </c>
      <c r="F48" t="s">
        <v>6</v>
      </c>
      <c r="H48" t="s">
        <v>7</v>
      </c>
      <c r="J48">
        <f t="shared" si="0"/>
        <v>0</v>
      </c>
    </row>
    <row r="49" spans="2:10" x14ac:dyDescent="0.35">
      <c r="B49" t="s">
        <v>4</v>
      </c>
      <c r="D49" t="s">
        <v>5</v>
      </c>
      <c r="F49" t="s">
        <v>6</v>
      </c>
      <c r="H49" t="s">
        <v>7</v>
      </c>
      <c r="J49">
        <f t="shared" si="0"/>
        <v>0</v>
      </c>
    </row>
    <row r="50" spans="2:10" x14ac:dyDescent="0.35">
      <c r="B50" t="s">
        <v>4</v>
      </c>
      <c r="D50" t="s">
        <v>5</v>
      </c>
      <c r="F50" t="s">
        <v>6</v>
      </c>
      <c r="H50" t="s">
        <v>7</v>
      </c>
      <c r="J50">
        <f t="shared" si="0"/>
        <v>0</v>
      </c>
    </row>
    <row r="51" spans="2:10" x14ac:dyDescent="0.35">
      <c r="B51" t="s">
        <v>4</v>
      </c>
      <c r="D51" t="s">
        <v>5</v>
      </c>
      <c r="F51" t="s">
        <v>6</v>
      </c>
      <c r="H51" t="s">
        <v>7</v>
      </c>
      <c r="J51">
        <f t="shared" si="0"/>
        <v>0</v>
      </c>
    </row>
    <row r="52" spans="2:10" x14ac:dyDescent="0.35">
      <c r="B52" t="s">
        <v>4</v>
      </c>
      <c r="D52" t="s">
        <v>5</v>
      </c>
      <c r="F52" t="s">
        <v>6</v>
      </c>
      <c r="H52" t="s">
        <v>7</v>
      </c>
      <c r="J52">
        <f t="shared" si="0"/>
        <v>0</v>
      </c>
    </row>
    <row r="53" spans="2:10" x14ac:dyDescent="0.35">
      <c r="B53" t="s">
        <v>4</v>
      </c>
      <c r="D53" t="s">
        <v>5</v>
      </c>
      <c r="F53" t="s">
        <v>6</v>
      </c>
      <c r="H53" t="s">
        <v>7</v>
      </c>
      <c r="J53">
        <f t="shared" si="0"/>
        <v>0</v>
      </c>
    </row>
    <row r="54" spans="2:10" x14ac:dyDescent="0.35">
      <c r="B54" t="s">
        <v>4</v>
      </c>
      <c r="D54" t="s">
        <v>5</v>
      </c>
      <c r="F54" t="s">
        <v>6</v>
      </c>
      <c r="H54" t="s">
        <v>7</v>
      </c>
      <c r="J54">
        <f t="shared" si="0"/>
        <v>0</v>
      </c>
    </row>
    <row r="55" spans="2:10" x14ac:dyDescent="0.35">
      <c r="B55" t="s">
        <v>4</v>
      </c>
      <c r="D55" t="s">
        <v>5</v>
      </c>
      <c r="F55" t="s">
        <v>6</v>
      </c>
      <c r="H55" t="s">
        <v>7</v>
      </c>
      <c r="J55">
        <f t="shared" si="0"/>
        <v>0</v>
      </c>
    </row>
    <row r="56" spans="2:10" x14ac:dyDescent="0.35">
      <c r="B56" t="s">
        <v>4</v>
      </c>
      <c r="D56" t="s">
        <v>5</v>
      </c>
      <c r="F56" t="s">
        <v>6</v>
      </c>
      <c r="H56" t="s">
        <v>7</v>
      </c>
      <c r="J56">
        <f t="shared" si="0"/>
        <v>0</v>
      </c>
    </row>
    <row r="57" spans="2:10" x14ac:dyDescent="0.35">
      <c r="B57" t="s">
        <v>4</v>
      </c>
      <c r="D57" t="s">
        <v>5</v>
      </c>
      <c r="F57" t="s">
        <v>6</v>
      </c>
      <c r="H57" t="s">
        <v>7</v>
      </c>
      <c r="J57">
        <f t="shared" si="0"/>
        <v>0</v>
      </c>
    </row>
    <row r="58" spans="2:10" x14ac:dyDescent="0.35">
      <c r="B58" t="s">
        <v>4</v>
      </c>
      <c r="D58" t="s">
        <v>5</v>
      </c>
      <c r="F58" t="s">
        <v>6</v>
      </c>
      <c r="H58" t="s">
        <v>7</v>
      </c>
      <c r="J58">
        <f t="shared" si="0"/>
        <v>0</v>
      </c>
    </row>
    <row r="59" spans="2:10" x14ac:dyDescent="0.35">
      <c r="B59" t="s">
        <v>4</v>
      </c>
      <c r="D59" t="s">
        <v>5</v>
      </c>
      <c r="F59" t="s">
        <v>6</v>
      </c>
      <c r="H59" t="s">
        <v>7</v>
      </c>
      <c r="J59">
        <f t="shared" si="0"/>
        <v>0</v>
      </c>
    </row>
    <row r="60" spans="2:10" x14ac:dyDescent="0.35">
      <c r="B60" t="s">
        <v>4</v>
      </c>
      <c r="D60" t="s">
        <v>5</v>
      </c>
      <c r="F60" t="s">
        <v>6</v>
      </c>
      <c r="H60" t="s">
        <v>7</v>
      </c>
      <c r="J60">
        <f t="shared" si="0"/>
        <v>0</v>
      </c>
    </row>
    <row r="61" spans="2:10" x14ac:dyDescent="0.35">
      <c r="B61" t="s">
        <v>4</v>
      </c>
      <c r="D61" t="s">
        <v>5</v>
      </c>
      <c r="F61" t="s">
        <v>6</v>
      </c>
      <c r="H61" t="s">
        <v>7</v>
      </c>
      <c r="J61">
        <f t="shared" si="0"/>
        <v>0</v>
      </c>
    </row>
    <row r="62" spans="2:10" x14ac:dyDescent="0.35">
      <c r="B62" t="s">
        <v>4</v>
      </c>
      <c r="D62" t="s">
        <v>5</v>
      </c>
      <c r="F62" t="s">
        <v>6</v>
      </c>
      <c r="H62" t="s">
        <v>7</v>
      </c>
      <c r="J62">
        <f t="shared" si="0"/>
        <v>0</v>
      </c>
    </row>
    <row r="63" spans="2:10" x14ac:dyDescent="0.35">
      <c r="B63" t="s">
        <v>4</v>
      </c>
      <c r="D63" t="s">
        <v>5</v>
      </c>
      <c r="F63" t="s">
        <v>6</v>
      </c>
      <c r="H63" t="s">
        <v>7</v>
      </c>
      <c r="J63">
        <f t="shared" si="0"/>
        <v>0</v>
      </c>
    </row>
    <row r="64" spans="2:10" x14ac:dyDescent="0.35">
      <c r="B64" t="s">
        <v>4</v>
      </c>
      <c r="D64" t="s">
        <v>5</v>
      </c>
      <c r="F64" t="s">
        <v>6</v>
      </c>
      <c r="H64" t="s">
        <v>7</v>
      </c>
      <c r="J64">
        <f t="shared" si="0"/>
        <v>0</v>
      </c>
    </row>
    <row r="65" spans="2:10" x14ac:dyDescent="0.35">
      <c r="B65" t="s">
        <v>4</v>
      </c>
      <c r="D65" t="s">
        <v>5</v>
      </c>
      <c r="F65" t="s">
        <v>6</v>
      </c>
      <c r="H65" t="s">
        <v>7</v>
      </c>
      <c r="J65">
        <f t="shared" si="0"/>
        <v>0</v>
      </c>
    </row>
    <row r="66" spans="2:10" x14ac:dyDescent="0.35">
      <c r="B66" t="s">
        <v>4</v>
      </c>
      <c r="D66" t="s">
        <v>5</v>
      </c>
      <c r="F66" t="s">
        <v>6</v>
      </c>
      <c r="H66" t="s">
        <v>7</v>
      </c>
      <c r="J6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c_3_ALL</vt:lpstr>
      <vt:lpstr>c_3_t</vt:lpstr>
      <vt:lpstr>C_4_ALL</vt:lpstr>
      <vt:lpstr>c_4_t</vt:lpstr>
      <vt:lpstr>discount</vt:lpstr>
      <vt:lpstr>gamma</vt:lpstr>
      <vt:lpstr>gamma2</vt:lpstr>
      <vt:lpstr>gamma3</vt:lpstr>
      <vt:lpstr>K</vt:lpstr>
      <vt:lpstr>lambda</vt:lpstr>
      <vt:lpstr>m_1</vt:lpstr>
      <vt:lpstr>m_2</vt:lpstr>
      <vt:lpstr>m_3</vt:lpstr>
      <vt:lpstr>m_4</vt:lpstr>
      <vt:lpstr>Mu</vt:lpstr>
      <vt:lpstr>N</vt:lpstr>
      <vt:lpstr>N_1</vt:lpstr>
      <vt:lpstr>N_2</vt:lpstr>
      <vt:lpstr>N_3</vt:lpstr>
      <vt:lpstr>N_4</vt:lpstr>
      <vt:lpstr>Phi</vt:lpstr>
      <vt:lpstr>rf</vt:lpstr>
      <vt:lpstr>sigma</vt:lpstr>
      <vt:lpstr>spot</vt:lpstr>
      <vt:lpstr>T</vt:lpstr>
      <vt:lpstr>Total_Terms</vt:lpstr>
      <vt:lpstr>U</vt:lpstr>
      <vt:lpstr>Var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lam</dc:creator>
  <cp:lastModifiedBy>toby lam</cp:lastModifiedBy>
  <dcterms:created xsi:type="dcterms:W3CDTF">2024-04-08T15:28:29Z</dcterms:created>
  <dcterms:modified xsi:type="dcterms:W3CDTF">2024-04-10T02:59:10Z</dcterms:modified>
</cp:coreProperties>
</file>