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heriotwatt-my.sharepoint.com/personal/tb2007_hw_ac_uk/Documents/uni/3rd/3rd/"/>
    </mc:Choice>
  </mc:AlternateContent>
  <xr:revisionPtr revIDLastSave="125" documentId="8_{69E2FC75-80FB-4D88-83A6-A8F482E733EA}" xr6:coauthVersionLast="47" xr6:coauthVersionMax="47" xr10:uidLastSave="{3B92FB14-5178-4ABF-BE6C-709387AB3FD5}"/>
  <bookViews>
    <workbookView xWindow="-98" yWindow="-98" windowWidth="20715" windowHeight="13155" tabRatio="500" xr2:uid="{00000000-000D-0000-FFFF-FFFF00000000}"/>
  </bookViews>
  <sheets>
    <sheet name="Fresnel Eq" sheetId="1" r:id="rId1"/>
    <sheet name="Snells law" sheetId="2" r:id="rId2"/>
    <sheet name="Brewsters angle 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C19" i="2"/>
  <c r="C20" i="2"/>
  <c r="C21" i="2"/>
  <c r="C22" i="2"/>
  <c r="C23" i="2"/>
  <c r="C24" i="2"/>
  <c r="C25" i="2"/>
  <c r="C26" i="2"/>
  <c r="C18" i="2"/>
  <c r="B18" i="2"/>
  <c r="A26" i="2"/>
  <c r="A25" i="2"/>
  <c r="A24" i="2"/>
  <c r="A23" i="2"/>
  <c r="A22" i="2"/>
  <c r="A21" i="2"/>
  <c r="A20" i="2"/>
  <c r="A19" i="2"/>
  <c r="A18" i="2"/>
  <c r="B15" i="2"/>
  <c r="B14" i="2"/>
  <c r="C13" i="2"/>
  <c r="C14" i="2"/>
  <c r="C15" i="2"/>
  <c r="B13" i="2"/>
  <c r="A15" i="2"/>
  <c r="A14" i="2"/>
  <c r="A13" i="2"/>
  <c r="B12" i="2"/>
  <c r="B11" i="2"/>
  <c r="B10" i="2"/>
  <c r="B9" i="2"/>
  <c r="B8" i="2"/>
  <c r="B7" i="2"/>
  <c r="B6" i="2"/>
  <c r="B4" i="2"/>
  <c r="B5" i="2"/>
  <c r="B3" i="2"/>
  <c r="C4" i="2"/>
  <c r="C5" i="2"/>
  <c r="C6" i="2"/>
  <c r="C7" i="2"/>
  <c r="C8" i="2"/>
  <c r="C9" i="2"/>
  <c r="C10" i="2"/>
  <c r="C11" i="2"/>
  <c r="C12" i="2"/>
  <c r="C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<sst xmlns="http://schemas.openxmlformats.org/spreadsheetml/2006/main" count="9" uniqueCount="9">
  <si>
    <t>Angle Of Incidence</t>
  </si>
  <si>
    <t>S Polarisation</t>
  </si>
  <si>
    <t>P Polarisation</t>
  </si>
  <si>
    <r>
      <rPr>
        <sz val="12"/>
        <color theme="1"/>
        <rFont val="Aptos Narrow"/>
        <family val="2"/>
      </rPr>
      <t>sin Θ</t>
    </r>
    <r>
      <rPr>
        <sz val="12"/>
        <color theme="1"/>
        <rFont val="Calibri"/>
        <family val="2"/>
      </rPr>
      <t>i</t>
    </r>
  </si>
  <si>
    <t>sin Θr</t>
  </si>
  <si>
    <t>n2</t>
  </si>
  <si>
    <t>Low-High</t>
  </si>
  <si>
    <t>High-Low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</si>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</sst>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Medium7">
    <tableStyle name="Invisible" pivot="0" table="0" count="0" xr9:uid="{21478864-3CD9-4875-A420-D4E1AD62CC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112" zoomScaleNormal="112" zoomScalePageLayoutView="200" workbookViewId="0">
      <selection activeCell="C21" sqref="C21"/>
    </sheetView>
  </sheetViews>
  <sheetFormatPr defaultColWidth="11" defaultRowHeight="15.75" x14ac:dyDescent="0.5"/>
  <cols>
    <col min="1" max="1" width="16" bestFit="1" customWidth="1"/>
    <col min="2" max="3" width="12.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0</v>
      </c>
      <c r="B2" s="1">
        <v>8.8661976791491008E-3</v>
      </c>
      <c r="C2" s="1">
        <v>5.62E-2</v>
      </c>
    </row>
    <row r="3" spans="1:3" x14ac:dyDescent="0.5">
      <c r="A3">
        <v>5</v>
      </c>
      <c r="B3" s="1">
        <v>1.9158129469833599E-2</v>
      </c>
      <c r="C3" s="1">
        <v>6.6600000000000006E-2</v>
      </c>
    </row>
    <row r="4" spans="1:3" x14ac:dyDescent="0.5">
      <c r="A4">
        <v>10</v>
      </c>
      <c r="B4" s="1">
        <v>7.7083303671778003E-4</v>
      </c>
      <c r="C4" s="1">
        <v>2.3400000000000001E-2</v>
      </c>
    </row>
    <row r="5" spans="1:3" x14ac:dyDescent="0.5">
      <c r="A5">
        <v>15</v>
      </c>
      <c r="B5" s="1">
        <v>5.1456021146235202E-2</v>
      </c>
      <c r="C5" s="1">
        <v>5.2499999999999998E-2</v>
      </c>
    </row>
    <row r="6" spans="1:3" x14ac:dyDescent="0.5">
      <c r="A6">
        <v>20</v>
      </c>
      <c r="B6" s="1">
        <v>6.5417257688233602E-2</v>
      </c>
      <c r="C6" s="1">
        <v>2.5100000000000001E-2</v>
      </c>
    </row>
    <row r="7" spans="1:3" x14ac:dyDescent="0.5">
      <c r="A7">
        <v>25</v>
      </c>
      <c r="B7" s="1">
        <v>5.6282818916050699E-2</v>
      </c>
      <c r="C7" s="1">
        <v>6.3899999999999998E-2</v>
      </c>
    </row>
    <row r="8" spans="1:3" x14ac:dyDescent="0.5">
      <c r="A8">
        <v>30</v>
      </c>
      <c r="B8" s="1">
        <v>5.03689895903318E-2</v>
      </c>
      <c r="C8" s="1">
        <v>5.8500000000000003E-2</v>
      </c>
    </row>
    <row r="9" spans="1:3" x14ac:dyDescent="0.5">
      <c r="A9">
        <v>35</v>
      </c>
      <c r="B9" s="1">
        <v>8.0523035907505494E-2</v>
      </c>
      <c r="C9" s="1">
        <v>-4.3E-3</v>
      </c>
    </row>
    <row r="10" spans="1:3" x14ac:dyDescent="0.5">
      <c r="A10">
        <v>40</v>
      </c>
      <c r="B10" s="1">
        <v>9.1919502068658995E-2</v>
      </c>
      <c r="C10" s="1">
        <v>2.5700000000000001E-2</v>
      </c>
    </row>
    <row r="11" spans="1:3" x14ac:dyDescent="0.5">
      <c r="A11">
        <v>45</v>
      </c>
      <c r="B11" s="1">
        <v>0.109915038454845</v>
      </c>
      <c r="C11" s="1">
        <v>1.67E-2</v>
      </c>
    </row>
    <row r="12" spans="1:3" x14ac:dyDescent="0.5">
      <c r="A12">
        <v>50</v>
      </c>
      <c r="B12" s="1">
        <v>0.125627028307922</v>
      </c>
      <c r="C12" s="1">
        <v>7.4000000000000003E-3</v>
      </c>
    </row>
    <row r="13" spans="1:3" x14ac:dyDescent="0.5">
      <c r="A13">
        <v>55</v>
      </c>
      <c r="B13" s="1">
        <v>0.18379089664950701</v>
      </c>
      <c r="C13" s="1">
        <v>3.7199999999999997E-2</v>
      </c>
    </row>
    <row r="14" spans="1:3" x14ac:dyDescent="0.5">
      <c r="A14">
        <v>60</v>
      </c>
      <c r="B14" s="1">
        <v>0.147464980325443</v>
      </c>
      <c r="C14" s="1">
        <v>0.01</v>
      </c>
    </row>
    <row r="15" spans="1:3" x14ac:dyDescent="0.5">
      <c r="A15">
        <v>65</v>
      </c>
      <c r="B15" s="1">
        <v>0.24899113003767001</v>
      </c>
      <c r="C15" s="1">
        <v>0</v>
      </c>
    </row>
    <row r="16" spans="1:3" x14ac:dyDescent="0.5">
      <c r="A16">
        <v>70</v>
      </c>
      <c r="B16" s="1">
        <v>0.27321773563270702</v>
      </c>
      <c r="C16" s="1">
        <v>4.4000000000000003E-3</v>
      </c>
    </row>
    <row r="17" spans="1:3" x14ac:dyDescent="0.5">
      <c r="A17">
        <v>75</v>
      </c>
      <c r="B17" s="1">
        <v>0.36129565178012601</v>
      </c>
      <c r="C17" s="1">
        <v>0.1507</v>
      </c>
    </row>
    <row r="18" spans="1:3" x14ac:dyDescent="0.5">
      <c r="A18">
        <v>80</v>
      </c>
      <c r="B18" s="1">
        <v>0.54932529981814404</v>
      </c>
      <c r="C18" s="1">
        <v>0.25140000000000001</v>
      </c>
    </row>
    <row r="19" spans="1:3" x14ac:dyDescent="0.5">
      <c r="A19">
        <v>85</v>
      </c>
      <c r="B19" s="1">
        <v>0.72735924840739097</v>
      </c>
      <c r="C19" s="1">
        <v>0.49120000000000003</v>
      </c>
    </row>
    <row r="20" spans="1:3" x14ac:dyDescent="0.5">
      <c r="A20">
        <v>90</v>
      </c>
      <c r="B20" s="1">
        <v>0.99587254936488701</v>
      </c>
      <c r="C20" s="1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0300-3B72-4EBA-A2AA-3ED14EFDC9B7}">
  <dimension ref="A1:C27"/>
  <sheetViews>
    <sheetView workbookViewId="0">
      <selection activeCell="B27" sqref="B27"/>
    </sheetView>
  </sheetViews>
  <sheetFormatPr defaultRowHeight="15.75" x14ac:dyDescent="0.5"/>
  <sheetData>
    <row r="1" spans="1:3" x14ac:dyDescent="0.5">
      <c r="A1" s="4" t="s">
        <v>6</v>
      </c>
      <c r="B1" s="4"/>
      <c r="C1" s="4"/>
    </row>
    <row r="2" spans="1:3" x14ac:dyDescent="0.5">
      <c r="A2" s="2" t="s">
        <v>3</v>
      </c>
      <c r="B2" s="3" t="s">
        <v>4</v>
      </c>
      <c r="C2" t="s">
        <v>5</v>
      </c>
    </row>
    <row r="3" spans="1:3" x14ac:dyDescent="0.5">
      <c r="A3">
        <f>SIN(RADIANS(0))</f>
        <v>0</v>
      </c>
      <c r="B3">
        <f>SIN(RADIANS(0))</f>
        <v>0</v>
      </c>
      <c r="C3" t="e">
        <f>A3/B3</f>
        <v>#DIV/0!</v>
      </c>
    </row>
    <row r="4" spans="1:3" x14ac:dyDescent="0.5">
      <c r="A4">
        <f>SIN(RADIANS(5))</f>
        <v>8.7155742747658166E-2</v>
      </c>
      <c r="B4">
        <f>SIN(RADIANS(3.5))</f>
        <v>6.1048539534856873E-2</v>
      </c>
      <c r="C4">
        <f t="shared" ref="C4:C15" si="0">A4/B4</f>
        <v>1.4276466466146152</v>
      </c>
    </row>
    <row r="5" spans="1:3" x14ac:dyDescent="0.5">
      <c r="A5">
        <f>SIN(RADIANS(10))</f>
        <v>0.17364817766693033</v>
      </c>
      <c r="B5">
        <f>SIN(RADIANS(7))</f>
        <v>0.12186934340514748</v>
      </c>
      <c r="C5">
        <f t="shared" si="0"/>
        <v>1.424871693036428</v>
      </c>
    </row>
    <row r="6" spans="1:3" x14ac:dyDescent="0.5">
      <c r="A6">
        <f>SIN(RADIANS(15))</f>
        <v>0.25881904510252074</v>
      </c>
      <c r="B6">
        <f>SIN(RADIANS(11))</f>
        <v>0.1908089953765448</v>
      </c>
      <c r="C6">
        <f t="shared" si="0"/>
        <v>1.3564299974000915</v>
      </c>
    </row>
    <row r="7" spans="1:3" x14ac:dyDescent="0.5">
      <c r="A7">
        <f>SIN(RADIANS(20))</f>
        <v>0.34202014332566871</v>
      </c>
      <c r="B7">
        <f>SIN(RADIANS(14))</f>
        <v>0.24192189559966773</v>
      </c>
      <c r="C7">
        <f t="shared" si="0"/>
        <v>1.4137626628539797</v>
      </c>
    </row>
    <row r="8" spans="1:3" x14ac:dyDescent="0.5">
      <c r="A8">
        <f>SIN(RADIANS(25))</f>
        <v>0.42261826174069944</v>
      </c>
      <c r="B8">
        <f>SIN(RADIANS(17))</f>
        <v>0.29237170472273677</v>
      </c>
      <c r="C8">
        <f t="shared" si="0"/>
        <v>1.4454827704393578</v>
      </c>
    </row>
    <row r="9" spans="1:3" x14ac:dyDescent="0.5">
      <c r="A9">
        <f>SIN(RADIANS(30))</f>
        <v>0.49999999999999994</v>
      </c>
      <c r="B9">
        <f>SIN(RADIANS(20))</f>
        <v>0.34202014332566871</v>
      </c>
      <c r="C9">
        <f t="shared" si="0"/>
        <v>1.4619022000815436</v>
      </c>
    </row>
    <row r="10" spans="1:3" x14ac:dyDescent="0.5">
      <c r="A10">
        <f>SIN(RADIANS(35))</f>
        <v>0.57357643635104605</v>
      </c>
      <c r="B10">
        <f>SIN(RADIANS(24))</f>
        <v>0.40673664307580021</v>
      </c>
      <c r="C10">
        <f t="shared" si="0"/>
        <v>1.410191203855103</v>
      </c>
    </row>
    <row r="11" spans="1:3" x14ac:dyDescent="0.5">
      <c r="A11">
        <f>SIN(RADIANS(40))</f>
        <v>0.64278760968653925</v>
      </c>
      <c r="B11">
        <f>SIN(RADIANS(27))</f>
        <v>0.45399049973954675</v>
      </c>
      <c r="C11">
        <f t="shared" si="0"/>
        <v>1.4158613672649647</v>
      </c>
    </row>
    <row r="12" spans="1:3" x14ac:dyDescent="0.5">
      <c r="A12">
        <f>SIN(RADIANS(45))</f>
        <v>0.70710678118654746</v>
      </c>
      <c r="B12">
        <f>SIN(RADIANS(29))</f>
        <v>0.48480962024633706</v>
      </c>
      <c r="C12">
        <f t="shared" si="0"/>
        <v>1.4585246489689268</v>
      </c>
    </row>
    <row r="13" spans="1:3" x14ac:dyDescent="0.5">
      <c r="A13">
        <f>SIN(RADIANS(50))</f>
        <v>0.76604444311897801</v>
      </c>
      <c r="B13">
        <f>SIN(RADIANS(31))</f>
        <v>0.51503807491005416</v>
      </c>
      <c r="C13">
        <f t="shared" si="0"/>
        <v>1.4873549751690871</v>
      </c>
    </row>
    <row r="14" spans="1:3" x14ac:dyDescent="0.5">
      <c r="A14">
        <f>SIN(RADIANS(55))</f>
        <v>0.8191520442889918</v>
      </c>
      <c r="B14">
        <f>SIN(RADIANS(34))</f>
        <v>0.5591929034707469</v>
      </c>
      <c r="C14">
        <f t="shared" si="0"/>
        <v>1.4648827608590067</v>
      </c>
    </row>
    <row r="15" spans="1:3" x14ac:dyDescent="0.5">
      <c r="A15">
        <f>SIN(RADIANS(60))</f>
        <v>0.8660254037844386</v>
      </c>
      <c r="B15">
        <f>SIN(RADIANS(37))</f>
        <v>0.60181502315204827</v>
      </c>
      <c r="C15">
        <f t="shared" si="0"/>
        <v>1.43902257416003</v>
      </c>
    </row>
    <row r="17" spans="1:3" x14ac:dyDescent="0.5">
      <c r="A17" s="4" t="s">
        <v>7</v>
      </c>
      <c r="B17" s="4"/>
      <c r="C17" s="4"/>
    </row>
    <row r="18" spans="1:3" x14ac:dyDescent="0.5">
      <c r="A18">
        <f>SIN(RADIANS(0))</f>
        <v>0</v>
      </c>
      <c r="B18">
        <f>SIN(RADIANS(0))</f>
        <v>0</v>
      </c>
      <c r="C18" t="e">
        <f>A18/B18</f>
        <v>#DIV/0!</v>
      </c>
    </row>
    <row r="19" spans="1:3" x14ac:dyDescent="0.5">
      <c r="A19">
        <f>SIN(RADIANS(5))</f>
        <v>8.7155742747658166E-2</v>
      </c>
      <c r="B19">
        <f>SIN(RADIANS(3.5))</f>
        <v>6.1048539534856873E-2</v>
      </c>
      <c r="C19">
        <f t="shared" ref="C19:C30" si="1">A19/B19</f>
        <v>1.4276466466146152</v>
      </c>
    </row>
    <row r="20" spans="1:3" x14ac:dyDescent="0.5">
      <c r="A20">
        <f>SIN(RADIANS(10))</f>
        <v>0.17364817766693033</v>
      </c>
      <c r="B20">
        <f>SIN(RADIANS(7.5))</f>
        <v>0.13052619222005157</v>
      </c>
      <c r="C20">
        <f t="shared" si="1"/>
        <v>1.3303703625566603</v>
      </c>
    </row>
    <row r="21" spans="1:3" x14ac:dyDescent="0.5">
      <c r="A21">
        <f>SIN(RADIANS(15))</f>
        <v>0.25881904510252074</v>
      </c>
      <c r="B21">
        <f>SIN(RADIANS(10.5))</f>
        <v>0.18223552549214747</v>
      </c>
      <c r="C21">
        <f t="shared" si="1"/>
        <v>1.4202447322142644</v>
      </c>
    </row>
    <row r="22" spans="1:3" x14ac:dyDescent="0.5">
      <c r="A22">
        <f>SIN(RADIANS(20))</f>
        <v>0.34202014332566871</v>
      </c>
      <c r="B22">
        <f>SIN(RADIANS(13))</f>
        <v>0.224951054343865</v>
      </c>
      <c r="C22">
        <f t="shared" si="1"/>
        <v>1.5204202724155691</v>
      </c>
    </row>
    <row r="23" spans="1:3" x14ac:dyDescent="0.5">
      <c r="A23">
        <f>SIN(RADIANS(25))</f>
        <v>0.42261826174069944</v>
      </c>
      <c r="B23">
        <f>SIN(RADIANS(17))</f>
        <v>0.29237170472273677</v>
      </c>
      <c r="C23">
        <f t="shared" si="1"/>
        <v>1.4454827704393578</v>
      </c>
    </row>
    <row r="24" spans="1:3" x14ac:dyDescent="0.5">
      <c r="A24">
        <f>SIN(RADIANS(30))</f>
        <v>0.49999999999999994</v>
      </c>
      <c r="B24">
        <f>SIN(RADIANS(20))</f>
        <v>0.34202014332566871</v>
      </c>
      <c r="C24">
        <f t="shared" si="1"/>
        <v>1.4619022000815436</v>
      </c>
    </row>
    <row r="25" spans="1:3" x14ac:dyDescent="0.5">
      <c r="A25">
        <f>SIN(RADIANS(35))</f>
        <v>0.57357643635104605</v>
      </c>
      <c r="B25">
        <f>SIN(RADIANS(23))</f>
        <v>0.39073112848927377</v>
      </c>
      <c r="C25">
        <f t="shared" si="1"/>
        <v>1.4679568494292403</v>
      </c>
    </row>
    <row r="26" spans="1:3" x14ac:dyDescent="0.5">
      <c r="A26">
        <f>SIN(RADIANS(40))</f>
        <v>0.64278760968653925</v>
      </c>
      <c r="B26">
        <f>SIN(RADIANS(26))</f>
        <v>0.4383711467890774</v>
      </c>
      <c r="C26">
        <f t="shared" si="1"/>
        <v>1.4663091181861405</v>
      </c>
    </row>
    <row r="27" spans="1:3" x14ac:dyDescent="0.5">
      <c r="A27">
        <v>43</v>
      </c>
      <c r="B27" t="s">
        <v>8</v>
      </c>
    </row>
  </sheetData>
  <mergeCells count="2">
    <mergeCell ref="A1:C1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32E1-8C8E-4E1F-983E-C4459A4E71D1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CE5E9E5062F46ACAB4736B53D49A8" ma:contentTypeVersion="8" ma:contentTypeDescription="Create a new document." ma:contentTypeScope="" ma:versionID="376ef6cfcad688efb7c5bad73b4c23e5">
  <xsd:schema xmlns:xsd="http://www.w3.org/2001/XMLSchema" xmlns:xs="http://www.w3.org/2001/XMLSchema" xmlns:p="http://schemas.microsoft.com/office/2006/metadata/properties" xmlns:ns2="a0b86975-c1b6-49ef-bcd9-7c8c6f9756a1" targetNamespace="http://schemas.microsoft.com/office/2006/metadata/properties" ma:root="true" ma:fieldsID="7993137816b284c2941baac7339e6be2" ns2:_="">
    <xsd:import namespace="a0b86975-c1b6-49ef-bcd9-7c8c6f975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86975-c1b6-49ef-bcd9-7c8c6f9756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81787-EDF8-418B-96D3-DEBA12881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b86975-c1b6-49ef-bcd9-7c8c6f975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2C8AA0-5662-40B4-A153-B8F9B936B7E0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a0b86975-c1b6-49ef-bcd9-7c8c6f9756a1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18D38F-3B63-4027-A308-E3ABB90BB6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Fresnel Eq</vt:lpstr>
      <vt:lpstr>Snells law</vt:lpstr>
      <vt:lpstr>Brewsters angle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Blacklaw, Todd</cp:lastModifiedBy>
  <cp:revision/>
  <dcterms:created xsi:type="dcterms:W3CDTF">2016-09-12T17:18:47Z</dcterms:created>
  <dcterms:modified xsi:type="dcterms:W3CDTF">2024-03-14T09:27:49Z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0x010100FBDCE5E9E5062F46ACAB4736B53D49A8</vt:lpwstr>
  </property>
</Properties>
</file>