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riotwatt-my.sharepoint.com/personal/tb2007_hw_ac_uk/Documents/uni/3rd/3rd/"/>
    </mc:Choice>
  </mc:AlternateContent>
  <xr:revisionPtr revIDLastSave="7" documentId="8_{BC09D417-C863-409B-8C11-BB79AF0F12B5}" xr6:coauthVersionLast="47" xr6:coauthVersionMax="47" xr10:uidLastSave="{41955975-E263-4D66-A5D7-CD5D3E89061A}"/>
  <bookViews>
    <workbookView xWindow="-83" yWindow="0" windowWidth="10425" windowHeight="13043" xr2:uid="{C07A949D-CC7B-4242-810A-5B6FBDB372C9}"/>
  </bookViews>
  <sheets>
    <sheet name="Snells" sheetId="1" r:id="rId1"/>
    <sheet name="Fresnel eq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L4" i="1" s="1"/>
  <c r="B8" i="1"/>
  <c r="L26" i="1"/>
  <c r="I41" i="3"/>
  <c r="J41" i="3" s="1"/>
  <c r="H41" i="3"/>
  <c r="D41" i="3"/>
  <c r="C41" i="3"/>
  <c r="J40" i="3"/>
  <c r="I40" i="3"/>
  <c r="C40" i="3"/>
  <c r="D40" i="3" s="1"/>
  <c r="J39" i="3"/>
  <c r="I39" i="3"/>
  <c r="D39" i="3"/>
  <c r="C39" i="3"/>
  <c r="J38" i="3"/>
  <c r="I38" i="3"/>
  <c r="C38" i="3"/>
  <c r="D38" i="3" s="1"/>
  <c r="J37" i="3"/>
  <c r="I37" i="3"/>
  <c r="D37" i="3"/>
  <c r="C37" i="3"/>
  <c r="J36" i="3"/>
  <c r="I36" i="3"/>
  <c r="C36" i="3"/>
  <c r="D36" i="3" s="1"/>
  <c r="J35" i="3"/>
  <c r="I35" i="3"/>
  <c r="D35" i="3"/>
  <c r="C35" i="3"/>
  <c r="J34" i="3"/>
  <c r="I34" i="3"/>
  <c r="C34" i="3"/>
  <c r="D34" i="3" s="1"/>
  <c r="J33" i="3"/>
  <c r="I33" i="3"/>
  <c r="D33" i="3"/>
  <c r="C33" i="3"/>
  <c r="J32" i="3"/>
  <c r="I32" i="3"/>
  <c r="C32" i="3"/>
  <c r="D32" i="3" s="1"/>
  <c r="J31" i="3"/>
  <c r="I31" i="3"/>
  <c r="D31" i="3"/>
  <c r="C31" i="3"/>
  <c r="J30" i="3"/>
  <c r="I30" i="3"/>
  <c r="C30" i="3"/>
  <c r="D30" i="3" s="1"/>
  <c r="J29" i="3"/>
  <c r="I29" i="3"/>
  <c r="D29" i="3"/>
  <c r="C29" i="3"/>
  <c r="J28" i="3"/>
  <c r="I28" i="3"/>
  <c r="C28" i="3"/>
  <c r="D28" i="3" s="1"/>
  <c r="J27" i="3"/>
  <c r="I27" i="3"/>
  <c r="D27" i="3"/>
  <c r="C27" i="3"/>
  <c r="J26" i="3"/>
  <c r="I26" i="3"/>
  <c r="C26" i="3"/>
  <c r="D26" i="3" s="1"/>
  <c r="J25" i="3"/>
  <c r="I25" i="3"/>
  <c r="D25" i="3"/>
  <c r="C25" i="3"/>
  <c r="H22" i="3"/>
  <c r="I22" i="3" s="1"/>
  <c r="J22" i="3" s="1"/>
  <c r="D22" i="3"/>
  <c r="C22" i="3"/>
  <c r="J21" i="3"/>
  <c r="I21" i="3"/>
  <c r="H21" i="3"/>
  <c r="D21" i="3"/>
  <c r="C21" i="3"/>
  <c r="I20" i="3"/>
  <c r="J20" i="3" s="1"/>
  <c r="H20" i="3"/>
  <c r="D20" i="3"/>
  <c r="C20" i="3"/>
  <c r="I19" i="3"/>
  <c r="J19" i="3" s="1"/>
  <c r="H19" i="3"/>
  <c r="C19" i="3"/>
  <c r="D19" i="3" s="1"/>
  <c r="J18" i="3"/>
  <c r="I18" i="3"/>
  <c r="H18" i="3"/>
  <c r="C18" i="3"/>
  <c r="D18" i="3" s="1"/>
  <c r="I17" i="3"/>
  <c r="J17" i="3" s="1"/>
  <c r="D17" i="3"/>
  <c r="C17" i="3"/>
  <c r="J16" i="3"/>
  <c r="I16" i="3"/>
  <c r="C16" i="3"/>
  <c r="D16" i="3" s="1"/>
  <c r="I15" i="3"/>
  <c r="J15" i="3" s="1"/>
  <c r="D15" i="3"/>
  <c r="C15" i="3"/>
  <c r="J14" i="3"/>
  <c r="I14" i="3"/>
  <c r="C14" i="3"/>
  <c r="D14" i="3" s="1"/>
  <c r="I13" i="3"/>
  <c r="J13" i="3" s="1"/>
  <c r="D13" i="3"/>
  <c r="C13" i="3"/>
  <c r="J12" i="3"/>
  <c r="I12" i="3"/>
  <c r="C12" i="3"/>
  <c r="D12" i="3" s="1"/>
  <c r="I11" i="3"/>
  <c r="J11" i="3" s="1"/>
  <c r="D11" i="3"/>
  <c r="C11" i="3"/>
  <c r="J10" i="3"/>
  <c r="I10" i="3"/>
  <c r="C10" i="3"/>
  <c r="D10" i="3" s="1"/>
  <c r="I9" i="3"/>
  <c r="J9" i="3" s="1"/>
  <c r="D9" i="3"/>
  <c r="C9" i="3"/>
  <c r="J8" i="3"/>
  <c r="I8" i="3"/>
  <c r="C8" i="3"/>
  <c r="D8" i="3" s="1"/>
  <c r="I7" i="3"/>
  <c r="J7" i="3" s="1"/>
  <c r="D7" i="3"/>
  <c r="C7" i="3"/>
  <c r="J6" i="3"/>
  <c r="I6" i="3"/>
  <c r="C6" i="3"/>
  <c r="D6" i="3" s="1"/>
  <c r="C3" i="3"/>
  <c r="C2" i="3"/>
  <c r="B13" i="1"/>
  <c r="C13" i="1" s="1"/>
  <c r="D2" i="1"/>
  <c r="B6" i="1"/>
  <c r="B4" i="1"/>
  <c r="K4" i="1" s="1"/>
  <c r="B20" i="1"/>
  <c r="M5" i="1"/>
  <c r="M6" i="1"/>
  <c r="M7" i="1"/>
  <c r="M8" i="1"/>
  <c r="M4" i="1"/>
  <c r="L6" i="1"/>
  <c r="L7" i="1"/>
  <c r="L8" i="1"/>
  <c r="L5" i="1"/>
  <c r="O5" i="1" s="1"/>
  <c r="P5" i="1" s="1"/>
  <c r="K8" i="1"/>
  <c r="N8" i="1" s="1"/>
  <c r="K6" i="1"/>
  <c r="N6" i="1" s="1"/>
  <c r="K7" i="1"/>
  <c r="K5" i="1"/>
  <c r="P3" i="1"/>
  <c r="O7" i="1"/>
  <c r="P7" i="1" s="1"/>
  <c r="O3" i="1"/>
  <c r="N5" i="1"/>
  <c r="N7" i="1"/>
  <c r="N3" i="1"/>
  <c r="K3" i="1"/>
  <c r="J8" i="1"/>
  <c r="J7" i="1"/>
  <c r="J6" i="1"/>
  <c r="J5" i="1"/>
  <c r="J4" i="1"/>
  <c r="J3" i="1"/>
  <c r="A3" i="1"/>
  <c r="C3" i="1" s="1"/>
  <c r="B3" i="1"/>
  <c r="A4" i="1"/>
  <c r="A5" i="1"/>
  <c r="C5" i="1" s="1"/>
  <c r="B5" i="1"/>
  <c r="A6" i="1"/>
  <c r="C6" i="1"/>
  <c r="A7" i="1"/>
  <c r="B7" i="1"/>
  <c r="C7" i="1"/>
  <c r="A8" i="1"/>
  <c r="C8" i="1" s="1"/>
  <c r="D19" i="1"/>
  <c r="B24" i="1"/>
  <c r="C24" i="1" s="1"/>
  <c r="B23" i="1"/>
  <c r="D11" i="1"/>
  <c r="B21" i="1"/>
  <c r="C20" i="1"/>
  <c r="B16" i="1"/>
  <c r="C16" i="1" s="1"/>
  <c r="B14" i="1"/>
  <c r="B22" i="1"/>
  <c r="C21" i="1"/>
  <c r="C22" i="1"/>
  <c r="C23" i="1"/>
  <c r="C19" i="1"/>
  <c r="B15" i="1"/>
  <c r="C14" i="1"/>
  <c r="C15" i="1"/>
  <c r="A24" i="1"/>
  <c r="A23" i="1"/>
  <c r="A22" i="1"/>
  <c r="A21" i="1"/>
  <c r="A20" i="1"/>
  <c r="A19" i="1"/>
  <c r="C11" i="1"/>
  <c r="A16" i="1"/>
  <c r="A15" i="1"/>
  <c r="A14" i="1"/>
  <c r="A13" i="1"/>
  <c r="A12" i="1"/>
  <c r="A11" i="1"/>
  <c r="O6" i="1" l="1"/>
  <c r="P6" i="1" s="1"/>
  <c r="C4" i="1"/>
  <c r="N4" i="1"/>
  <c r="C12" i="1"/>
  <c r="O4" i="1"/>
  <c r="P4" i="1" s="1"/>
  <c r="O8" i="1"/>
  <c r="P8" i="1" s="1"/>
</calcChain>
</file>

<file path=xl/sharedStrings.xml><?xml version="1.0" encoding="utf-8"?>
<sst xmlns="http://schemas.openxmlformats.org/spreadsheetml/2006/main" count="33" uniqueCount="27">
  <si>
    <t>sin Θi</t>
  </si>
  <si>
    <t>sin Θr</t>
  </si>
  <si>
    <t>n2</t>
  </si>
  <si>
    <t>1st run</t>
  </si>
  <si>
    <t>2nd run</t>
  </si>
  <si>
    <t>3rd run</t>
  </si>
  <si>
    <t>sin Θr 1st</t>
  </si>
  <si>
    <t>sin Θr 2nd</t>
  </si>
  <si>
    <t>sin Θr 3rd</t>
  </si>
  <si>
    <t>Average</t>
  </si>
  <si>
    <t>Std</t>
  </si>
  <si>
    <t>SEM</t>
  </si>
  <si>
    <t>Pi</t>
  </si>
  <si>
    <t>Pr</t>
  </si>
  <si>
    <t>Rn / eq7</t>
  </si>
  <si>
    <t>Max</t>
  </si>
  <si>
    <t>Min</t>
  </si>
  <si>
    <t>error in moving angle</t>
  </si>
  <si>
    <t>P Vert Low-High</t>
  </si>
  <si>
    <t>P Vert High-Low</t>
  </si>
  <si>
    <t>Θi</t>
  </si>
  <si>
    <t>R</t>
  </si>
  <si>
    <t>T</t>
  </si>
  <si>
    <t>S Horizontal Low-High</t>
  </si>
  <si>
    <t>Horz High-Low</t>
  </si>
  <si>
    <t>Brewsters angle</t>
  </si>
  <si>
    <t xml:space="preserve">Brewsters angle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</si>
</sst>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Snells!$A$3:$A$8</c:f>
              <c:numCache>
                <c:formatCode>0.000</c:formatCode>
                <c:ptCount val="6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</c:numCache>
            </c:numRef>
          </c:xVal>
          <c:yVal>
            <c:numRef>
              <c:f>Snells!$B$3:$B$8</c:f>
              <c:numCache>
                <c:formatCode>0.000</c:formatCode>
                <c:ptCount val="6"/>
                <c:pt idx="0">
                  <c:v>0</c:v>
                </c:pt>
                <c:pt idx="1">
                  <c:v>5.2335956242943835E-2</c:v>
                </c:pt>
                <c:pt idx="2">
                  <c:v>0.11320321376790672</c:v>
                </c:pt>
                <c:pt idx="3">
                  <c:v>0.15643446504023087</c:v>
                </c:pt>
                <c:pt idx="4">
                  <c:v>0.23344536385590539</c:v>
                </c:pt>
                <c:pt idx="5">
                  <c:v>0.27563735581699916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3-477D-829E-374D85B2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4303"/>
        <c:axId val="179143343"/>
      </c:scatterChart>
      <c:valAx>
        <c:axId val="1791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3343"/>
        <c:crosses val="autoZero"/>
        <c:crossBetween val="midCat"/>
      </c:valAx>
      <c:valAx>
        <c:axId val="1791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2nd</a:t>
            </a:r>
            <a:r>
              <a:rPr lang="en-GB" baseline="0"/>
              <a:t> run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Snells!$A$11:$A$16</c:f>
              <c:numCache>
                <c:formatCode>0.000</c:formatCode>
                <c:ptCount val="6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</c:numCache>
            </c:numRef>
          </c:xVal>
          <c:yVal>
            <c:numRef>
              <c:f>Snells!$B$11:$B$16</c:f>
              <c:numCache>
                <c:formatCode>0.000</c:formatCode>
                <c:ptCount val="6"/>
                <c:pt idx="0">
                  <c:v>0</c:v>
                </c:pt>
                <c:pt idx="1">
                  <c:v>6.9756473744125302E-2</c:v>
                </c:pt>
                <c:pt idx="2">
                  <c:v>0.10452846326765347</c:v>
                </c:pt>
                <c:pt idx="3">
                  <c:v>0.18223552549214747</c:v>
                </c:pt>
                <c:pt idx="4">
                  <c:v>0.25881904510252074</c:v>
                </c:pt>
                <c:pt idx="5">
                  <c:v>0.26723837607825685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B-4061-8B05-DC49F98F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105791"/>
        <c:axId val="1492771727"/>
      </c:scatterChart>
      <c:valAx>
        <c:axId val="115210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71727"/>
        <c:crosses val="autoZero"/>
        <c:crossBetween val="midCat"/>
      </c:valAx>
      <c:valAx>
        <c:axId val="14927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0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Snells!$A$19:$A$24</c:f>
              <c:numCache>
                <c:formatCode>0.000</c:formatCode>
                <c:ptCount val="6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</c:numCache>
            </c:numRef>
          </c:xVal>
          <c:yVal>
            <c:numRef>
              <c:f>Snells!$B$19:$B$24</c:f>
              <c:numCache>
                <c:formatCode>0.000</c:formatCode>
                <c:ptCount val="6"/>
                <c:pt idx="0">
                  <c:v>0</c:v>
                </c:pt>
                <c:pt idx="1">
                  <c:v>6.9756473744125302E-2</c:v>
                </c:pt>
                <c:pt idx="2">
                  <c:v>0.13052619222005157</c:v>
                </c:pt>
                <c:pt idx="3">
                  <c:v>0.1908089953765448</c:v>
                </c:pt>
                <c:pt idx="4">
                  <c:v>0.28401534470392265</c:v>
                </c:pt>
                <c:pt idx="5">
                  <c:v>0.3338068592337709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1-4557-9E2F-0F7687E9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26559"/>
        <c:axId val="1837128479"/>
      </c:scatterChart>
      <c:valAx>
        <c:axId val="18371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28479"/>
        <c:crosses val="autoZero"/>
        <c:crossBetween val="midCat"/>
      </c:valAx>
      <c:valAx>
        <c:axId val="18371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Snells!$J$3:$J$8</c:f>
              <c:numCache>
                <c:formatCode>0.000</c:formatCode>
                <c:ptCount val="6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</c:numCache>
            </c:numRef>
          </c:xVal>
          <c:yVal>
            <c:numRef>
              <c:f>Snells!$N$3:$N$8</c:f>
              <c:numCache>
                <c:formatCode>0.000</c:formatCode>
                <c:ptCount val="6"/>
                <c:pt idx="0">
                  <c:v>0</c:v>
                </c:pt>
                <c:pt idx="1">
                  <c:v>6.3949634577064818E-2</c:v>
                </c:pt>
                <c:pt idx="2">
                  <c:v>0.11608595641853725</c:v>
                </c:pt>
                <c:pt idx="3">
                  <c:v>0.17649299530297438</c:v>
                </c:pt>
                <c:pt idx="4">
                  <c:v>0.25875991788744962</c:v>
                </c:pt>
                <c:pt idx="5">
                  <c:v>0.29222753037634225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A-400D-A834-5FC335CE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19792"/>
        <c:axId val="681919312"/>
      </c:scatterChart>
      <c:valAx>
        <c:axId val="6819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19312"/>
        <c:crosses val="autoZero"/>
        <c:crossBetween val="midCat"/>
      </c:valAx>
      <c:valAx>
        <c:axId val="681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33338</xdr:colOff>
      <xdr:row>0</xdr:row>
      <xdr:rowOff>61913</xdr:rowOff>
    </xdr:from>
    <xdr:to>
      <xdr:col>8</xdr:col>
      <xdr:colOff>240506</xdr:colOff>
      <xdr:row>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5FCD75-65CE-9CC0-F97C-4D844C0C0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59530</xdr:colOff>
      <xdr:row>10</xdr:row>
      <xdr:rowOff>38100</xdr:rowOff>
    </xdr:from>
    <xdr:to>
      <xdr:col>8</xdr:col>
      <xdr:colOff>247649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A4915F-4CEB-6AAD-54A3-8E0C51E7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</xdr:colOff>
      <xdr:row>19</xdr:row>
      <xdr:rowOff>157162</xdr:rowOff>
    </xdr:from>
    <xdr:to>
      <xdr:col>8</xdr:col>
      <xdr:colOff>290512</xdr:colOff>
      <xdr:row>28</xdr:row>
      <xdr:rowOff>147638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4113DA-0BFE-2AB8-7BB7-E8A940062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350043</xdr:colOff>
      <xdr:row>8</xdr:row>
      <xdr:rowOff>161925</xdr:rowOff>
    </xdr:from>
    <xdr:to>
      <xdr:col>16</xdr:col>
      <xdr:colOff>388143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2F413-4E0E-C670-C18D-F6BFCFF9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5ACC-E39D-4D5F-A188-545CA8B49340}">
  <dimension ref="A1:P26"/>
  <sheetViews>
    <sheetView tabSelected="1" workbookViewId="0">
      <selection activeCell="B24" sqref="B24"/>
    </sheetView>
  </sheetViews>
  <sheetFormatPr defaultRowHeight="14.25" x14ac:dyDescent="0.45"/>
  <cols>
    <col min="1" max="16384" width="9.06640625" style="1"/>
  </cols>
  <sheetData>
    <row r="1" spans="1:16" x14ac:dyDescent="0.45">
      <c r="A1" s="1" t="s">
        <v>0</v>
      </c>
      <c r="B1" s="1" t="s">
        <v>1</v>
      </c>
      <c r="C1" s="1" t="s">
        <v>2</v>
      </c>
    </row>
    <row r="2" spans="1:16" x14ac:dyDescent="0.45">
      <c r="A2" s="3" t="s">
        <v>3</v>
      </c>
      <c r="B2" s="3"/>
      <c r="C2" s="3"/>
      <c r="D2" s="1">
        <f>1/0.663</f>
        <v>1.5082956259426847</v>
      </c>
      <c r="J2" s="1" t="s">
        <v>0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</row>
    <row r="3" spans="1:16" x14ac:dyDescent="0.45">
      <c r="A3" s="1">
        <f>SIN(RADIANS(0))</f>
        <v>0</v>
      </c>
      <c r="B3" s="1">
        <f>SIN(RADIANS(0))</f>
        <v>0</v>
      </c>
      <c r="C3" s="1" t="e">
        <f t="shared" ref="C3:C8" si="0">A3/B3</f>
        <v>#DIV/0!</v>
      </c>
      <c r="J3" s="1">
        <f>SIN(RADIANS(0))</f>
        <v>0</v>
      </c>
      <c r="K3" s="1">
        <f>SIN(RADIANS(0))</f>
        <v>0</v>
      </c>
      <c r="L3" s="1">
        <v>0</v>
      </c>
      <c r="M3" s="1">
        <v>0</v>
      </c>
      <c r="N3" s="1">
        <f>AVERAGE(K3:M3)</f>
        <v>0</v>
      </c>
      <c r="O3" s="1">
        <f>_xlfn.STDEV.S(K3:M3)</f>
        <v>0</v>
      </c>
      <c r="P3" s="1">
        <f>O3/SQRT(3)</f>
        <v>0</v>
      </c>
    </row>
    <row r="4" spans="1:16" x14ac:dyDescent="0.45">
      <c r="A4" s="1">
        <f>SIN(RADIANS(5))</f>
        <v>8.7155742747658166E-2</v>
      </c>
      <c r="B4" s="1">
        <f>SIN((RADIANS(3)))</f>
        <v>5.2335956242943835E-2</v>
      </c>
      <c r="C4" s="1">
        <f t="shared" si="0"/>
        <v>1.6653128939324366</v>
      </c>
      <c r="J4" s="1">
        <f>SIN(RADIANS(5))</f>
        <v>8.7155742747658166E-2</v>
      </c>
      <c r="K4" s="1">
        <f>B4</f>
        <v>5.2335956242943835E-2</v>
      </c>
      <c r="L4" s="1">
        <f>B12</f>
        <v>6.9756473744125302E-2</v>
      </c>
      <c r="M4" s="1">
        <f>B20</f>
        <v>6.9756473744125302E-2</v>
      </c>
      <c r="N4" s="1">
        <f t="shared" ref="N4:N8" si="1">AVERAGE(K4:M4)</f>
        <v>6.3949634577064818E-2</v>
      </c>
      <c r="O4" s="1">
        <f t="shared" ref="O4:O8" si="2">_xlfn.STDEV.S(K4:M4)</f>
        <v>1.005774046872971E-2</v>
      </c>
      <c r="P4" s="1">
        <f t="shared" ref="P4:P8" si="3">O4/SQRT(3)</f>
        <v>5.8068391670604916E-3</v>
      </c>
    </row>
    <row r="5" spans="1:16" x14ac:dyDescent="0.45">
      <c r="A5" s="1">
        <f>SIN(RADIANS(10))</f>
        <v>0.17364817766693033</v>
      </c>
      <c r="B5" s="1">
        <f>SIN(RADIANS(6.5))</f>
        <v>0.11320321376790672</v>
      </c>
      <c r="C5" s="1">
        <f t="shared" si="0"/>
        <v>1.5339509532207278</v>
      </c>
      <c r="J5" s="1">
        <f>SIN(RADIANS(10))</f>
        <v>0.17364817766693033</v>
      </c>
      <c r="K5" s="1">
        <f>B5</f>
        <v>0.11320321376790672</v>
      </c>
      <c r="L5" s="1">
        <f>B13</f>
        <v>0.10452846326765347</v>
      </c>
      <c r="M5" s="1">
        <f t="shared" ref="M5:M8" si="4">B21</f>
        <v>0.13052619222005157</v>
      </c>
      <c r="N5" s="1">
        <f t="shared" si="1"/>
        <v>0.11608595641853725</v>
      </c>
      <c r="O5" s="1">
        <f t="shared" si="2"/>
        <v>1.3236431980065961E-2</v>
      </c>
      <c r="P5" s="1">
        <f t="shared" si="3"/>
        <v>7.6420575668012542E-3</v>
      </c>
    </row>
    <row r="6" spans="1:16" x14ac:dyDescent="0.45">
      <c r="A6" s="1">
        <f>SIN(RADIANS(15))</f>
        <v>0.25881904510252074</v>
      </c>
      <c r="B6" s="1">
        <f>SIN(RADIANS(9))</f>
        <v>0.15643446504023087</v>
      </c>
      <c r="C6" s="1">
        <f t="shared" si="0"/>
        <v>1.6544886386510749</v>
      </c>
      <c r="J6" s="1">
        <f>SIN(RADIANS(15))</f>
        <v>0.25881904510252074</v>
      </c>
      <c r="K6" s="1">
        <f>B6</f>
        <v>0.15643446504023087</v>
      </c>
      <c r="L6" s="1">
        <f t="shared" ref="L6:L8" si="5">B14</f>
        <v>0.18223552549214747</v>
      </c>
      <c r="M6" s="1">
        <f t="shared" si="4"/>
        <v>0.1908089953765448</v>
      </c>
      <c r="N6" s="1">
        <f t="shared" si="1"/>
        <v>0.17649299530297438</v>
      </c>
      <c r="O6" s="1">
        <f t="shared" si="2"/>
        <v>1.7892304873624164E-2</v>
      </c>
      <c r="P6" s="1">
        <f t="shared" si="3"/>
        <v>1.0330127035209765E-2</v>
      </c>
    </row>
    <row r="7" spans="1:16" x14ac:dyDescent="0.45">
      <c r="A7" s="1">
        <f>SIN(RADIANS(20))</f>
        <v>0.34202014332566871</v>
      </c>
      <c r="B7" s="1">
        <f>SIN(RADIANS(13.5))</f>
        <v>0.23344536385590539</v>
      </c>
      <c r="C7" s="1">
        <f t="shared" si="0"/>
        <v>1.4650971759575457</v>
      </c>
      <c r="J7" s="1">
        <f>SIN(RADIANS(20))</f>
        <v>0.34202014332566871</v>
      </c>
      <c r="K7" s="1">
        <f>B7</f>
        <v>0.23344536385590539</v>
      </c>
      <c r="L7" s="1">
        <f t="shared" si="5"/>
        <v>0.25881904510252074</v>
      </c>
      <c r="M7" s="1">
        <f t="shared" si="4"/>
        <v>0.28401534470392265</v>
      </c>
      <c r="N7" s="1">
        <f t="shared" si="1"/>
        <v>0.25875991788744962</v>
      </c>
      <c r="O7" s="1">
        <f t="shared" si="2"/>
        <v>2.528504227330616E-2</v>
      </c>
      <c r="P7" s="1">
        <f t="shared" si="3"/>
        <v>1.4598325962964379E-2</v>
      </c>
    </row>
    <row r="8" spans="1:16" x14ac:dyDescent="0.45">
      <c r="A8" s="1">
        <f>SIN(RADIANS(25))</f>
        <v>0.42261826174069944</v>
      </c>
      <c r="B8" s="1">
        <f>SIN(RADIANS(16))</f>
        <v>0.27563735581699916</v>
      </c>
      <c r="C8" s="1">
        <f t="shared" si="0"/>
        <v>1.5332401534909648</v>
      </c>
      <c r="J8" s="1">
        <f>SIN(RADIANS(25))</f>
        <v>0.42261826174069944</v>
      </c>
      <c r="K8" s="1">
        <f>B8</f>
        <v>0.27563735581699916</v>
      </c>
      <c r="L8" s="1">
        <f t="shared" si="5"/>
        <v>0.26723837607825685</v>
      </c>
      <c r="M8" s="1">
        <f t="shared" si="4"/>
        <v>0.3338068592337709</v>
      </c>
      <c r="N8" s="1">
        <f t="shared" si="1"/>
        <v>0.29222753037634225</v>
      </c>
      <c r="O8" s="1">
        <f t="shared" si="2"/>
        <v>3.6252808944116935E-2</v>
      </c>
      <c r="P8" s="1">
        <f t="shared" si="3"/>
        <v>2.0930569002765985E-2</v>
      </c>
    </row>
    <row r="10" spans="1:16" x14ac:dyDescent="0.45">
      <c r="A10" s="3" t="s">
        <v>4</v>
      </c>
      <c r="B10" s="3"/>
      <c r="C10" s="3"/>
    </row>
    <row r="11" spans="1:16" x14ac:dyDescent="0.45">
      <c r="A11" s="1">
        <f>SIN(RADIANS(0))</f>
        <v>0</v>
      </c>
      <c r="B11" s="1">
        <v>0</v>
      </c>
      <c r="C11" s="1" t="e">
        <f>A11/B11</f>
        <v>#DIV/0!</v>
      </c>
      <c r="D11" s="1">
        <f>1/0.6781</f>
        <v>1.474708745022858</v>
      </c>
    </row>
    <row r="12" spans="1:16" x14ac:dyDescent="0.45">
      <c r="A12" s="1">
        <f>SIN(RADIANS(5))</f>
        <v>8.7155742747658166E-2</v>
      </c>
      <c r="B12" s="1">
        <f>SIN(RADIANS(4))</f>
        <v>6.9756473744125302E-2</v>
      </c>
      <c r="C12" s="1">
        <f>A12/B12</f>
        <v>1.2494287349924735</v>
      </c>
    </row>
    <row r="13" spans="1:16" x14ac:dyDescent="0.45">
      <c r="A13" s="1">
        <f>SIN(RADIANS(10))</f>
        <v>0.17364817766693033</v>
      </c>
      <c r="B13" s="1">
        <f>SIN(RADIANS(6))</f>
        <v>0.10452846326765347</v>
      </c>
      <c r="C13" s="1">
        <f t="shared" ref="C13:C16" si="6">A13/B13</f>
        <v>1.6612525645028409</v>
      </c>
    </row>
    <row r="14" spans="1:16" x14ac:dyDescent="0.45">
      <c r="A14" s="1">
        <f>SIN(RADIANS(15))</f>
        <v>0.25881904510252074</v>
      </c>
      <c r="B14" s="1">
        <f>SIN(RADIANS(10.5))</f>
        <v>0.18223552549214747</v>
      </c>
      <c r="C14" s="1">
        <f t="shared" si="6"/>
        <v>1.4202447322142644</v>
      </c>
    </row>
    <row r="15" spans="1:16" x14ac:dyDescent="0.45">
      <c r="A15" s="1">
        <f>SIN(RADIANS(20))</f>
        <v>0.34202014332566871</v>
      </c>
      <c r="B15" s="1">
        <f>SIN(RADIANS(15))</f>
        <v>0.25881904510252074</v>
      </c>
      <c r="C15" s="1">
        <f t="shared" si="6"/>
        <v>1.3214643581974086</v>
      </c>
    </row>
    <row r="16" spans="1:16" x14ac:dyDescent="0.45">
      <c r="A16" s="1">
        <f>SIN(RADIANS(25))</f>
        <v>0.42261826174069944</v>
      </c>
      <c r="B16" s="1">
        <f>SIN(RADIANS(15.5))</f>
        <v>0.26723837607825685</v>
      </c>
      <c r="C16" s="1">
        <f t="shared" si="6"/>
        <v>1.5814280416707138</v>
      </c>
    </row>
    <row r="18" spans="1:12" x14ac:dyDescent="0.45">
      <c r="A18" s="3" t="s">
        <v>5</v>
      </c>
      <c r="B18" s="3"/>
      <c r="C18" s="3"/>
    </row>
    <row r="19" spans="1:12" x14ac:dyDescent="0.45">
      <c r="A19" s="1">
        <f>SIN(RADIANS(0))</f>
        <v>0</v>
      </c>
      <c r="B19" s="1">
        <v>0</v>
      </c>
      <c r="C19" s="1" t="e">
        <f>A19/B19</f>
        <v>#DIV/0!</v>
      </c>
      <c r="D19" s="1">
        <f>1/0.8004</f>
        <v>1.249375312343828</v>
      </c>
    </row>
    <row r="20" spans="1:12" x14ac:dyDescent="0.45">
      <c r="A20" s="1">
        <f>SIN(RADIANS(5))</f>
        <v>8.7155742747658166E-2</v>
      </c>
      <c r="B20" s="1">
        <f>SIN(RADIANS(4))</f>
        <v>6.9756473744125302E-2</v>
      </c>
      <c r="C20" s="1">
        <f t="shared" ref="C20:C24" si="7">A20/B20</f>
        <v>1.2494287349924735</v>
      </c>
    </row>
    <row r="21" spans="1:12" x14ac:dyDescent="0.45">
      <c r="A21" s="1">
        <f>SIN(RADIANS(10))</f>
        <v>0.17364817766693033</v>
      </c>
      <c r="B21" s="1">
        <f>SIN(RADIANS(7.5))</f>
        <v>0.13052619222005157</v>
      </c>
      <c r="C21" s="1">
        <f t="shared" si="7"/>
        <v>1.3303703625566603</v>
      </c>
    </row>
    <row r="22" spans="1:12" x14ac:dyDescent="0.45">
      <c r="A22" s="1">
        <f>SIN(RADIANS(15))</f>
        <v>0.25881904510252074</v>
      </c>
      <c r="B22" s="1">
        <f>SIN(RADIANS(11))</f>
        <v>0.1908089953765448</v>
      </c>
      <c r="C22" s="1">
        <f t="shared" si="7"/>
        <v>1.3564299974000915</v>
      </c>
    </row>
    <row r="23" spans="1:12" x14ac:dyDescent="0.45">
      <c r="A23" s="1">
        <f>SIN(RADIANS(20))</f>
        <v>0.34202014332566871</v>
      </c>
      <c r="B23" s="1">
        <f>SIN(RADIANS(16.5))</f>
        <v>0.28401534470392265</v>
      </c>
      <c r="C23" s="1">
        <f t="shared" si="7"/>
        <v>1.2042312139233684</v>
      </c>
    </row>
    <row r="24" spans="1:12" x14ac:dyDescent="0.45">
      <c r="A24" s="1">
        <f>SIN(RADIANS(25))</f>
        <v>0.42261826174069944</v>
      </c>
      <c r="B24" s="1">
        <f>SIN(RADIANS(19.5))</f>
        <v>0.3338068592337709</v>
      </c>
      <c r="C24" s="1">
        <f t="shared" si="7"/>
        <v>1.2660562539391449</v>
      </c>
    </row>
    <row r="26" spans="1:12" x14ac:dyDescent="0.45">
      <c r="A26" s="3"/>
      <c r="B26" s="3"/>
      <c r="C26" s="3"/>
      <c r="L26" s="1">
        <f>1/0.6933</f>
        <v>1.4423770373575653</v>
      </c>
    </row>
  </sheetData>
  <mergeCells count="4">
    <mergeCell ref="A2:C2"/>
    <mergeCell ref="A10:C10"/>
    <mergeCell ref="A18:C18"/>
    <mergeCell ref="A26:C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C9DD-D948-4C03-BB14-90C90680B931}">
  <dimension ref="A1:K41"/>
  <sheetViews>
    <sheetView topLeftCell="A4" workbookViewId="0">
      <selection activeCell="A34" sqref="A34"/>
    </sheetView>
  </sheetViews>
  <sheetFormatPr defaultRowHeight="14.25" x14ac:dyDescent="0.45"/>
  <cols>
    <col min="1" max="1" width="14.796875" style="1" bestFit="1" customWidth="1"/>
    <col min="2" max="2" width="9.46484375" style="1" bestFit="1" customWidth="1"/>
    <col min="3" max="3" width="8" style="1" bestFit="1" customWidth="1"/>
    <col min="4" max="4" width="8.796875" style="1" bestFit="1" customWidth="1"/>
    <col min="5" max="5" width="14.6640625" style="1" bestFit="1" customWidth="1"/>
    <col min="6" max="6" width="9.06640625" style="1"/>
    <col min="7" max="7" width="19.33203125" style="1" bestFit="1" customWidth="1"/>
    <col min="8" max="8" width="20.3984375" style="1" bestFit="1" customWidth="1"/>
    <col min="9" max="16384" width="9.06640625" style="1"/>
  </cols>
  <sheetData>
    <row r="1" spans="1:10" x14ac:dyDescent="0.4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10" x14ac:dyDescent="0.45">
      <c r="A2" s="1">
        <v>2010</v>
      </c>
      <c r="B2" s="1">
        <v>197</v>
      </c>
      <c r="C2" s="1">
        <f>B2/A2</f>
        <v>9.8009950248756222E-2</v>
      </c>
      <c r="D2" s="1">
        <v>2010</v>
      </c>
      <c r="E2" s="1">
        <v>383</v>
      </c>
      <c r="G2" s="1" t="s">
        <v>17</v>
      </c>
    </row>
    <row r="3" spans="1:10" x14ac:dyDescent="0.45">
      <c r="C3" s="1">
        <f>((1-1.44)/(1.44))^2</f>
        <v>9.3364197530864182E-2</v>
      </c>
      <c r="D3" s="1">
        <v>1</v>
      </c>
      <c r="E3" s="1">
        <v>0</v>
      </c>
      <c r="G3" s="1">
        <v>0.05</v>
      </c>
    </row>
    <row r="4" spans="1:10" x14ac:dyDescent="0.45">
      <c r="A4" s="3" t="s">
        <v>18</v>
      </c>
      <c r="B4" s="3"/>
      <c r="C4" s="3"/>
      <c r="D4" s="3"/>
      <c r="H4" s="2" t="s">
        <v>19</v>
      </c>
    </row>
    <row r="5" spans="1:10" x14ac:dyDescent="0.45">
      <c r="A5" s="1" t="s">
        <v>20</v>
      </c>
      <c r="B5" s="1" t="s">
        <v>13</v>
      </c>
      <c r="C5" s="1" t="s">
        <v>21</v>
      </c>
      <c r="D5" s="1" t="s">
        <v>22</v>
      </c>
      <c r="G5" s="1" t="s">
        <v>20</v>
      </c>
      <c r="H5" s="1" t="s">
        <v>13</v>
      </c>
      <c r="I5" s="1" t="s">
        <v>21</v>
      </c>
      <c r="J5" s="1" t="s">
        <v>22</v>
      </c>
    </row>
    <row r="6" spans="1:10" x14ac:dyDescent="0.45">
      <c r="A6" s="1">
        <v>10</v>
      </c>
      <c r="B6" s="1">
        <v>97</v>
      </c>
      <c r="C6" s="1">
        <f>B6/A2</f>
        <v>4.8258706467661693E-2</v>
      </c>
      <c r="D6" s="1">
        <f t="shared" ref="D6:D22" si="0">1-C6</f>
        <v>0.95174129353233827</v>
      </c>
      <c r="G6" s="1">
        <v>10</v>
      </c>
      <c r="H6" s="1">
        <v>53</v>
      </c>
      <c r="I6" s="1">
        <f>H6/A2</f>
        <v>2.6368159203980099E-2</v>
      </c>
      <c r="J6" s="1">
        <f>1-I6</f>
        <v>0.97363184079601994</v>
      </c>
    </row>
    <row r="7" spans="1:10" x14ac:dyDescent="0.45">
      <c r="A7" s="1">
        <v>15</v>
      </c>
      <c r="B7" s="1">
        <v>102</v>
      </c>
      <c r="C7" s="1">
        <f>B7/A2</f>
        <v>5.0746268656716415E-2</v>
      </c>
      <c r="D7" s="1">
        <f t="shared" si="0"/>
        <v>0.94925373134328361</v>
      </c>
      <c r="G7" s="1">
        <v>15</v>
      </c>
      <c r="H7" s="1">
        <v>85</v>
      </c>
      <c r="I7" s="1">
        <f>H7/A2</f>
        <v>4.228855721393035E-2</v>
      </c>
      <c r="J7" s="1">
        <f>1-I7</f>
        <v>0.95771144278606968</v>
      </c>
    </row>
    <row r="8" spans="1:10" x14ac:dyDescent="0.45">
      <c r="A8" s="1">
        <v>20</v>
      </c>
      <c r="B8" s="1">
        <v>109</v>
      </c>
      <c r="C8" s="1">
        <f>B8/A2</f>
        <v>5.4228855721393035E-2</v>
      </c>
      <c r="D8" s="1">
        <f t="shared" si="0"/>
        <v>0.94577114427860698</v>
      </c>
      <c r="G8" s="1">
        <v>20</v>
      </c>
      <c r="H8" s="1">
        <v>97</v>
      </c>
      <c r="I8" s="1">
        <f>H8/A2</f>
        <v>4.8258706467661693E-2</v>
      </c>
      <c r="J8" s="1">
        <f t="shared" ref="J8:J22" si="1">1-I8</f>
        <v>0.95174129353233827</v>
      </c>
    </row>
    <row r="9" spans="1:10" x14ac:dyDescent="0.45">
      <c r="A9" s="1">
        <v>25</v>
      </c>
      <c r="B9" s="1">
        <v>128</v>
      </c>
      <c r="C9" s="1">
        <f>B9/A2</f>
        <v>6.3681592039800991E-2</v>
      </c>
      <c r="D9" s="1">
        <f t="shared" si="0"/>
        <v>0.93631840796019905</v>
      </c>
      <c r="G9" s="1">
        <v>25</v>
      </c>
      <c r="H9" s="1">
        <v>103</v>
      </c>
      <c r="I9" s="1">
        <f>H9/A2</f>
        <v>5.124378109452736E-2</v>
      </c>
      <c r="J9" s="1">
        <f t="shared" si="1"/>
        <v>0.94875621890547268</v>
      </c>
    </row>
    <row r="10" spans="1:10" x14ac:dyDescent="0.45">
      <c r="A10" s="1">
        <v>30</v>
      </c>
      <c r="B10" s="1">
        <v>136</v>
      </c>
      <c r="C10" s="1">
        <f>B10/A2</f>
        <v>6.7661691542288557E-2</v>
      </c>
      <c r="D10" s="1">
        <f t="shared" si="0"/>
        <v>0.93233830845771148</v>
      </c>
      <c r="G10" s="1">
        <v>30</v>
      </c>
      <c r="H10" s="1">
        <v>114</v>
      </c>
      <c r="I10" s="1">
        <f>H10/A2</f>
        <v>5.6716417910447764E-2</v>
      </c>
      <c r="J10" s="1">
        <f t="shared" si="1"/>
        <v>0.94328358208955221</v>
      </c>
    </row>
    <row r="11" spans="1:10" x14ac:dyDescent="0.45">
      <c r="A11" s="1">
        <v>35</v>
      </c>
      <c r="B11" s="1">
        <v>149</v>
      </c>
      <c r="C11" s="1">
        <f>B11/A2</f>
        <v>7.4129353233830853E-2</v>
      </c>
      <c r="D11" s="1">
        <f t="shared" si="0"/>
        <v>0.92587064676616915</v>
      </c>
      <c r="G11" s="1">
        <v>35</v>
      </c>
      <c r="H11" s="1">
        <v>126</v>
      </c>
      <c r="I11" s="1">
        <f>H11/A2</f>
        <v>6.2686567164179099E-2</v>
      </c>
      <c r="J11" s="1">
        <f t="shared" si="1"/>
        <v>0.93731343283582091</v>
      </c>
    </row>
    <row r="12" spans="1:10" x14ac:dyDescent="0.45">
      <c r="A12" s="1">
        <v>40</v>
      </c>
      <c r="B12" s="1">
        <v>163</v>
      </c>
      <c r="C12" s="1">
        <f>B12/A2</f>
        <v>8.109452736318408E-2</v>
      </c>
      <c r="D12" s="1">
        <f t="shared" si="0"/>
        <v>0.91890547263681588</v>
      </c>
      <c r="G12" s="1">
        <v>40</v>
      </c>
      <c r="H12" s="1">
        <v>134</v>
      </c>
      <c r="I12" s="1">
        <f>H12/A2</f>
        <v>6.6666666666666666E-2</v>
      </c>
      <c r="J12" s="1">
        <f t="shared" si="1"/>
        <v>0.93333333333333335</v>
      </c>
    </row>
    <row r="13" spans="1:10" x14ac:dyDescent="0.45">
      <c r="A13" s="1">
        <v>45</v>
      </c>
      <c r="B13" s="1">
        <v>195</v>
      </c>
      <c r="C13" s="1">
        <f>B13/A2</f>
        <v>9.7014925373134331E-2</v>
      </c>
      <c r="D13" s="1">
        <f t="shared" si="0"/>
        <v>0.90298507462686572</v>
      </c>
      <c r="G13" s="1">
        <v>45</v>
      </c>
      <c r="H13" s="1">
        <v>168</v>
      </c>
      <c r="I13" s="1">
        <f>H13/A2</f>
        <v>8.3582089552238809E-2</v>
      </c>
      <c r="J13" s="1">
        <f t="shared" si="1"/>
        <v>0.91641791044776122</v>
      </c>
    </row>
    <row r="14" spans="1:10" x14ac:dyDescent="0.45">
      <c r="A14" s="1">
        <v>50</v>
      </c>
      <c r="B14" s="1">
        <v>233</v>
      </c>
      <c r="C14" s="1">
        <f>B14/A2</f>
        <v>0.11592039800995024</v>
      </c>
      <c r="D14" s="1">
        <f t="shared" si="0"/>
        <v>0.88407960199004976</v>
      </c>
      <c r="G14" s="1">
        <v>50</v>
      </c>
      <c r="H14" s="1">
        <v>207</v>
      </c>
      <c r="I14" s="1">
        <f>H14/A2</f>
        <v>0.10298507462686567</v>
      </c>
      <c r="J14" s="1">
        <f t="shared" si="1"/>
        <v>0.89701492537313432</v>
      </c>
    </row>
    <row r="15" spans="1:10" x14ac:dyDescent="0.45">
      <c r="A15" s="1">
        <v>55</v>
      </c>
      <c r="B15" s="1">
        <v>327</v>
      </c>
      <c r="C15" s="1">
        <f>B15/A2</f>
        <v>0.16268656716417909</v>
      </c>
      <c r="D15" s="1">
        <f t="shared" si="0"/>
        <v>0.83731343283582094</v>
      </c>
      <c r="G15" s="1">
        <v>55</v>
      </c>
      <c r="H15" s="1">
        <v>218</v>
      </c>
      <c r="I15" s="1">
        <f>H15/A2</f>
        <v>0.10845771144278607</v>
      </c>
      <c r="J15" s="1">
        <f t="shared" si="1"/>
        <v>0.89154228855721396</v>
      </c>
    </row>
    <row r="16" spans="1:10" x14ac:dyDescent="0.45">
      <c r="A16" s="1">
        <v>60</v>
      </c>
      <c r="B16" s="1">
        <v>340</v>
      </c>
      <c r="C16" s="1">
        <f>B16/A2</f>
        <v>0.1691542288557214</v>
      </c>
      <c r="D16" s="1">
        <f t="shared" si="0"/>
        <v>0.8308457711442786</v>
      </c>
      <c r="G16" s="1">
        <v>60</v>
      </c>
      <c r="H16" s="1">
        <v>229</v>
      </c>
      <c r="I16" s="1">
        <f>H16/A2</f>
        <v>0.11393034825870647</v>
      </c>
      <c r="J16" s="1">
        <f t="shared" si="1"/>
        <v>0.88606965174129348</v>
      </c>
    </row>
    <row r="17" spans="1:10" x14ac:dyDescent="0.45">
      <c r="A17" s="1">
        <v>65</v>
      </c>
      <c r="B17" s="1">
        <v>417</v>
      </c>
      <c r="C17" s="1">
        <f>B17/A2</f>
        <v>0.20746268656716418</v>
      </c>
      <c r="D17" s="1">
        <f t="shared" si="0"/>
        <v>0.79253731343283584</v>
      </c>
      <c r="G17" s="1">
        <v>65</v>
      </c>
      <c r="H17" s="1">
        <v>236</v>
      </c>
      <c r="I17" s="1">
        <f>H17/A2</f>
        <v>0.11741293532338308</v>
      </c>
      <c r="J17" s="1">
        <f t="shared" si="1"/>
        <v>0.88258706467661696</v>
      </c>
    </row>
    <row r="18" spans="1:10" x14ac:dyDescent="0.45">
      <c r="A18" s="1">
        <v>70</v>
      </c>
      <c r="B18" s="1">
        <v>631</v>
      </c>
      <c r="C18" s="1">
        <f>B18/A2</f>
        <v>0.31393034825870647</v>
      </c>
      <c r="D18" s="1">
        <f t="shared" si="0"/>
        <v>0.68606965174129353</v>
      </c>
      <c r="G18" s="1">
        <v>70</v>
      </c>
      <c r="H18" s="1">
        <f>B18-384</f>
        <v>247</v>
      </c>
      <c r="I18" s="1">
        <f>H18/A2</f>
        <v>0.12288557213930348</v>
      </c>
      <c r="J18" s="1">
        <f t="shared" si="1"/>
        <v>0.87711442786069649</v>
      </c>
    </row>
    <row r="19" spans="1:10" x14ac:dyDescent="0.45">
      <c r="A19" s="1">
        <v>75</v>
      </c>
      <c r="B19" s="1">
        <v>862</v>
      </c>
      <c r="C19" s="1">
        <f>B19/A2</f>
        <v>0.42885572139303485</v>
      </c>
      <c r="D19" s="1">
        <f t="shared" si="0"/>
        <v>0.57114427860696515</v>
      </c>
      <c r="G19" s="1">
        <v>75</v>
      </c>
      <c r="H19" s="1">
        <f>B19-384</f>
        <v>478</v>
      </c>
      <c r="I19" s="1">
        <f>H19/A2</f>
        <v>0.23781094527363184</v>
      </c>
      <c r="J19" s="1">
        <f t="shared" si="1"/>
        <v>0.76218905472636811</v>
      </c>
    </row>
    <row r="20" spans="1:10" x14ac:dyDescent="0.45">
      <c r="A20" s="1">
        <v>80</v>
      </c>
      <c r="B20" s="1">
        <v>1143</v>
      </c>
      <c r="C20" s="1">
        <f>B20/A2</f>
        <v>0.56865671641791049</v>
      </c>
      <c r="D20" s="1">
        <f t="shared" si="0"/>
        <v>0.43134328358208951</v>
      </c>
      <c r="G20" s="1">
        <v>80</v>
      </c>
      <c r="H20" s="1">
        <f>B20-384</f>
        <v>759</v>
      </c>
      <c r="I20" s="1">
        <f>H20/A2</f>
        <v>0.37761194029850748</v>
      </c>
      <c r="J20" s="1">
        <f t="shared" si="1"/>
        <v>0.62238805970149258</v>
      </c>
    </row>
    <row r="21" spans="1:10" x14ac:dyDescent="0.45">
      <c r="A21" s="1">
        <v>85</v>
      </c>
      <c r="B21" s="1">
        <v>1514</v>
      </c>
      <c r="C21" s="1">
        <f>B21/A2</f>
        <v>0.75323383084577111</v>
      </c>
      <c r="D21" s="1">
        <f t="shared" si="0"/>
        <v>0.24676616915422889</v>
      </c>
      <c r="G21" s="1">
        <v>85</v>
      </c>
      <c r="H21" s="1">
        <f>B21-384</f>
        <v>1130</v>
      </c>
      <c r="I21" s="1">
        <f>H21/A2</f>
        <v>0.56218905472636815</v>
      </c>
      <c r="J21" s="1">
        <f t="shared" si="1"/>
        <v>0.43781094527363185</v>
      </c>
    </row>
    <row r="22" spans="1:10" x14ac:dyDescent="0.45">
      <c r="A22" s="1">
        <v>90</v>
      </c>
      <c r="B22" s="1">
        <v>2000</v>
      </c>
      <c r="C22" s="1">
        <f>B22/A2</f>
        <v>0.99502487562189057</v>
      </c>
      <c r="D22" s="1">
        <f t="shared" si="0"/>
        <v>4.9751243781094301E-3</v>
      </c>
      <c r="G22" s="1">
        <v>90</v>
      </c>
      <c r="H22" s="1">
        <f>B22-384</f>
        <v>1616</v>
      </c>
      <c r="I22" s="1">
        <f>H22/A2</f>
        <v>0.80398009950248761</v>
      </c>
      <c r="J22" s="1">
        <f t="shared" si="1"/>
        <v>0.19601990049751239</v>
      </c>
    </row>
    <row r="24" spans="1:10" x14ac:dyDescent="0.45">
      <c r="A24" s="3" t="s">
        <v>23</v>
      </c>
      <c r="B24" s="3"/>
      <c r="C24" s="3"/>
      <c r="D24" s="3"/>
      <c r="G24" s="2" t="s">
        <v>24</v>
      </c>
      <c r="H24" s="2"/>
      <c r="I24" s="2"/>
      <c r="J24" s="2"/>
    </row>
    <row r="25" spans="1:10" x14ac:dyDescent="0.45">
      <c r="A25" s="1">
        <v>10</v>
      </c>
      <c r="B25" s="1">
        <v>83</v>
      </c>
      <c r="C25" s="1">
        <f>B25/A2</f>
        <v>4.1293532338308458E-2</v>
      </c>
      <c r="D25" s="1">
        <f t="shared" ref="D25:D41" si="2">1-C25</f>
        <v>0.95870646766169154</v>
      </c>
      <c r="G25" s="1">
        <v>10</v>
      </c>
      <c r="H25" s="1">
        <v>47</v>
      </c>
      <c r="I25" s="1">
        <f>H25/A2</f>
        <v>2.3383084577114428E-2</v>
      </c>
      <c r="J25" s="1">
        <f>1-I25</f>
        <v>0.97661691542288553</v>
      </c>
    </row>
    <row r="26" spans="1:10" x14ac:dyDescent="0.45">
      <c r="A26" s="1">
        <v>15</v>
      </c>
      <c r="B26" s="1">
        <v>98</v>
      </c>
      <c r="C26" s="1">
        <f>B26/A2</f>
        <v>4.8756218905472638E-2</v>
      </c>
      <c r="D26" s="1">
        <f t="shared" si="2"/>
        <v>0.95124378109452734</v>
      </c>
      <c r="G26" s="1">
        <v>15</v>
      </c>
      <c r="H26" s="1">
        <v>38</v>
      </c>
      <c r="I26" s="1">
        <f>H26/A2</f>
        <v>1.8905472636815919E-2</v>
      </c>
      <c r="J26" s="1">
        <f>1-I26</f>
        <v>0.98109452736318403</v>
      </c>
    </row>
    <row r="27" spans="1:10" x14ac:dyDescent="0.45">
      <c r="A27" s="1">
        <v>20</v>
      </c>
      <c r="B27" s="1">
        <v>53</v>
      </c>
      <c r="C27" s="1">
        <f>B27/A2</f>
        <v>2.6368159203980099E-2</v>
      </c>
      <c r="D27" s="1">
        <f t="shared" si="2"/>
        <v>0.97363184079601994</v>
      </c>
      <c r="G27" s="1">
        <v>20</v>
      </c>
      <c r="H27" s="1">
        <v>32</v>
      </c>
      <c r="I27" s="1">
        <f>H27/A2</f>
        <v>1.5920398009950248E-2</v>
      </c>
      <c r="J27" s="1">
        <f t="shared" ref="J27:J41" si="3">1-I27</f>
        <v>0.98407960199004973</v>
      </c>
    </row>
    <row r="28" spans="1:10" x14ac:dyDescent="0.45">
      <c r="A28" s="1">
        <v>25</v>
      </c>
      <c r="B28" s="1">
        <v>47</v>
      </c>
      <c r="C28" s="1">
        <f>B28/A2</f>
        <v>2.3383084577114428E-2</v>
      </c>
      <c r="D28" s="1">
        <f t="shared" si="2"/>
        <v>0.97661691542288553</v>
      </c>
      <c r="G28" s="1">
        <v>25</v>
      </c>
      <c r="H28" s="1">
        <v>26</v>
      </c>
      <c r="I28" s="1">
        <f>H28/A2</f>
        <v>1.2935323383084577E-2</v>
      </c>
      <c r="J28" s="1">
        <f t="shared" si="3"/>
        <v>0.98706467661691544</v>
      </c>
    </row>
    <row r="29" spans="1:10" x14ac:dyDescent="0.45">
      <c r="A29" s="1">
        <v>30</v>
      </c>
      <c r="B29" s="1">
        <v>39</v>
      </c>
      <c r="C29" s="1">
        <f>B29/A2</f>
        <v>1.9402985074626865E-2</v>
      </c>
      <c r="D29" s="1">
        <f t="shared" si="2"/>
        <v>0.9805970149253731</v>
      </c>
      <c r="G29" s="1">
        <v>30</v>
      </c>
      <c r="H29" s="1">
        <v>24</v>
      </c>
      <c r="I29" s="1">
        <f>H29/A2</f>
        <v>1.1940298507462687E-2</v>
      </c>
      <c r="J29" s="1">
        <f t="shared" si="3"/>
        <v>0.9880597014925373</v>
      </c>
    </row>
    <row r="30" spans="1:10" x14ac:dyDescent="0.45">
      <c r="A30" s="1">
        <v>35</v>
      </c>
      <c r="B30" s="1">
        <v>31</v>
      </c>
      <c r="C30" s="1">
        <f>B30/A2</f>
        <v>1.5422885572139304E-2</v>
      </c>
      <c r="D30" s="1">
        <f t="shared" si="2"/>
        <v>0.98457711442786067</v>
      </c>
      <c r="G30" s="1">
        <v>35</v>
      </c>
      <c r="H30" s="1">
        <v>18</v>
      </c>
      <c r="I30" s="1">
        <f>H30/A2</f>
        <v>8.9552238805970154E-3</v>
      </c>
      <c r="J30" s="1">
        <f t="shared" si="3"/>
        <v>0.991044776119403</v>
      </c>
    </row>
    <row r="31" spans="1:10" x14ac:dyDescent="0.45">
      <c r="A31" s="1">
        <v>40</v>
      </c>
      <c r="B31" s="1">
        <v>26</v>
      </c>
      <c r="C31" s="1">
        <f>B31/A2</f>
        <v>1.2935323383084577E-2</v>
      </c>
      <c r="D31" s="1">
        <f t="shared" si="2"/>
        <v>0.98706467661691544</v>
      </c>
      <c r="G31" s="1">
        <v>40</v>
      </c>
      <c r="H31" s="1">
        <v>13</v>
      </c>
      <c r="I31" s="1">
        <f>H31/A2</f>
        <v>6.4676616915422883E-3</v>
      </c>
      <c r="J31" s="1">
        <f t="shared" si="3"/>
        <v>0.99353233830845766</v>
      </c>
    </row>
    <row r="32" spans="1:10" x14ac:dyDescent="0.45">
      <c r="A32" s="1">
        <v>45</v>
      </c>
      <c r="B32" s="1">
        <v>19</v>
      </c>
      <c r="C32" s="1">
        <f>B32/A2</f>
        <v>9.4527363184079595E-3</v>
      </c>
      <c r="D32" s="1">
        <f t="shared" si="2"/>
        <v>0.99054726368159207</v>
      </c>
      <c r="G32" s="1">
        <v>45</v>
      </c>
      <c r="H32" s="1">
        <v>11</v>
      </c>
      <c r="I32" s="1">
        <f>H32/A2</f>
        <v>5.4726368159203984E-3</v>
      </c>
      <c r="J32" s="1">
        <f t="shared" si="3"/>
        <v>0.99452736318407964</v>
      </c>
    </row>
    <row r="33" spans="1:11" x14ac:dyDescent="0.45">
      <c r="A33" s="1">
        <v>50</v>
      </c>
      <c r="B33" s="1">
        <v>13</v>
      </c>
      <c r="C33" s="1">
        <f>B33/A2</f>
        <v>6.4676616915422883E-3</v>
      </c>
      <c r="D33" s="1">
        <f t="shared" si="2"/>
        <v>0.99353233830845766</v>
      </c>
      <c r="G33" s="1">
        <v>50</v>
      </c>
      <c r="H33" s="1">
        <v>3</v>
      </c>
      <c r="I33" s="1">
        <f>H33/A2</f>
        <v>1.4925373134328358E-3</v>
      </c>
      <c r="J33" s="1">
        <f t="shared" si="3"/>
        <v>0.9985074626865672</v>
      </c>
    </row>
    <row r="34" spans="1:11" x14ac:dyDescent="0.45">
      <c r="A34" s="1">
        <v>55</v>
      </c>
      <c r="B34" s="1">
        <v>2</v>
      </c>
      <c r="C34" s="1">
        <f>B34/A2</f>
        <v>9.9502487562189048E-4</v>
      </c>
      <c r="D34" s="1">
        <f t="shared" si="2"/>
        <v>0.99900497512437814</v>
      </c>
      <c r="E34" s="1" t="s">
        <v>25</v>
      </c>
      <c r="G34" s="1">
        <v>55</v>
      </c>
      <c r="H34" s="1">
        <v>34</v>
      </c>
      <c r="I34" s="1">
        <f>H34/A2</f>
        <v>1.6915422885572139E-2</v>
      </c>
      <c r="J34" s="1">
        <f t="shared" si="3"/>
        <v>0.98308457711442787</v>
      </c>
      <c r="K34" s="1" t="s">
        <v>26</v>
      </c>
    </row>
    <row r="35" spans="1:11" x14ac:dyDescent="0.45">
      <c r="A35" s="1">
        <v>60</v>
      </c>
      <c r="B35" s="1">
        <v>56</v>
      </c>
      <c r="C35" s="1">
        <f>B35/A2</f>
        <v>2.7860696517412936E-2</v>
      </c>
      <c r="D35" s="1">
        <f t="shared" si="2"/>
        <v>0.97213930348258704</v>
      </c>
      <c r="G35" s="1">
        <v>60</v>
      </c>
      <c r="H35" s="1">
        <v>38</v>
      </c>
      <c r="I35" s="1">
        <f>H35/A2</f>
        <v>1.8905472636815919E-2</v>
      </c>
      <c r="J35" s="1">
        <f t="shared" si="3"/>
        <v>0.98109452736318403</v>
      </c>
    </row>
    <row r="36" spans="1:11" x14ac:dyDescent="0.45">
      <c r="A36" s="1">
        <v>65</v>
      </c>
      <c r="B36" s="1">
        <v>90</v>
      </c>
      <c r="C36" s="1">
        <f>B36/A2</f>
        <v>4.4776119402985072E-2</v>
      </c>
      <c r="D36" s="1">
        <f t="shared" si="2"/>
        <v>0.95522388059701491</v>
      </c>
      <c r="G36" s="1">
        <v>65</v>
      </c>
      <c r="H36" s="1">
        <v>76</v>
      </c>
      <c r="I36" s="1">
        <f>H36/A2</f>
        <v>3.7810945273631838E-2</v>
      </c>
      <c r="J36" s="1">
        <f t="shared" si="3"/>
        <v>0.96218905472636818</v>
      </c>
    </row>
    <row r="37" spans="1:11" x14ac:dyDescent="0.45">
      <c r="A37" s="1">
        <v>70</v>
      </c>
      <c r="B37" s="1">
        <v>107</v>
      </c>
      <c r="C37" s="1">
        <f>B37/A2</f>
        <v>5.3233830845771143E-2</v>
      </c>
      <c r="D37" s="1">
        <f t="shared" si="2"/>
        <v>0.94676616915422884</v>
      </c>
      <c r="G37" s="1">
        <v>70</v>
      </c>
      <c r="H37" s="1">
        <v>93</v>
      </c>
      <c r="I37" s="1">
        <f>H37/A2</f>
        <v>4.6268656716417909E-2</v>
      </c>
      <c r="J37" s="1">
        <f t="shared" si="3"/>
        <v>0.95373134328358211</v>
      </c>
    </row>
    <row r="38" spans="1:11" x14ac:dyDescent="0.45">
      <c r="A38" s="1">
        <v>75</v>
      </c>
      <c r="B38" s="1">
        <v>209</v>
      </c>
      <c r="C38" s="1">
        <f>B38/A2</f>
        <v>0.10398009950248756</v>
      </c>
      <c r="D38" s="1">
        <f t="shared" si="2"/>
        <v>0.89601990049751246</v>
      </c>
      <c r="G38" s="1">
        <v>75</v>
      </c>
      <c r="H38" s="1">
        <v>169</v>
      </c>
      <c r="I38" s="1">
        <f>H38/A2</f>
        <v>8.4079601990049754E-2</v>
      </c>
      <c r="J38" s="1">
        <f t="shared" si="3"/>
        <v>0.91592039800995029</v>
      </c>
    </row>
    <row r="39" spans="1:11" x14ac:dyDescent="0.45">
      <c r="A39" s="1">
        <v>80</v>
      </c>
      <c r="B39" s="1">
        <v>527</v>
      </c>
      <c r="C39" s="1">
        <f>B39/A2</f>
        <v>0.26218905472636816</v>
      </c>
      <c r="D39" s="1">
        <f t="shared" si="2"/>
        <v>0.73781094527363189</v>
      </c>
      <c r="G39" s="1">
        <v>80</v>
      </c>
      <c r="H39" s="1">
        <v>506</v>
      </c>
      <c r="I39" s="1">
        <f>H39/A2</f>
        <v>0.25174129353233832</v>
      </c>
      <c r="J39" s="1">
        <f t="shared" si="3"/>
        <v>0.74825870646766168</v>
      </c>
    </row>
    <row r="40" spans="1:11" x14ac:dyDescent="0.45">
      <c r="A40" s="1">
        <v>85</v>
      </c>
      <c r="B40" s="1">
        <v>1087</v>
      </c>
      <c r="C40" s="1">
        <f>B40/A2</f>
        <v>0.54079601990049753</v>
      </c>
      <c r="D40" s="1">
        <f t="shared" si="2"/>
        <v>0.45920398009950247</v>
      </c>
      <c r="G40" s="1">
        <v>85</v>
      </c>
      <c r="H40" s="1">
        <v>871</v>
      </c>
      <c r="I40" s="1">
        <f>H40/A2</f>
        <v>0.43333333333333335</v>
      </c>
      <c r="J40" s="1">
        <f t="shared" si="3"/>
        <v>0.56666666666666665</v>
      </c>
    </row>
    <row r="41" spans="1:11" x14ac:dyDescent="0.45">
      <c r="A41" s="1">
        <v>90</v>
      </c>
      <c r="B41" s="1">
        <v>1996</v>
      </c>
      <c r="C41" s="1">
        <f>B41/A2</f>
        <v>0.99303482587064673</v>
      </c>
      <c r="D41" s="1">
        <f t="shared" si="2"/>
        <v>6.9651741293532687E-3</v>
      </c>
      <c r="G41" s="1">
        <v>90</v>
      </c>
      <c r="H41" s="1">
        <f>B41-582</f>
        <v>1414</v>
      </c>
      <c r="I41" s="1">
        <f>H41/A2</f>
        <v>0.70348258706467659</v>
      </c>
      <c r="J41" s="1">
        <f t="shared" si="3"/>
        <v>0.29651741293532341</v>
      </c>
    </row>
  </sheetData>
  <mergeCells count="2">
    <mergeCell ref="A4:D4"/>
    <mergeCell ref="A24:D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EDE587AEB5C140B013A20CD7CEF1C6" ma:contentTypeVersion="18" ma:contentTypeDescription="Create a new document." ma:contentTypeScope="" ma:versionID="6fb0b3211a189f93a52c305a416d26d7">
  <xsd:schema xmlns:xsd="http://www.w3.org/2001/XMLSchema" xmlns:xs="http://www.w3.org/2001/XMLSchema" xmlns:p="http://schemas.microsoft.com/office/2006/metadata/properties" xmlns:ns3="7eb2b5d1-9a09-4104-88ef-13ec0889a5df" xmlns:ns4="f58c4a60-6526-4317-835c-ec63a1255d78" targetNamespace="http://schemas.microsoft.com/office/2006/metadata/properties" ma:root="true" ma:fieldsID="b8aeca6a6e80466f925143fb3989b038" ns3:_="" ns4:_="">
    <xsd:import namespace="7eb2b5d1-9a09-4104-88ef-13ec0889a5df"/>
    <xsd:import namespace="f58c4a60-6526-4317-835c-ec63a1255d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2b5d1-9a09-4104-88ef-13ec0889a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c4a60-6526-4317-835c-ec63a1255d7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b2b5d1-9a09-4104-88ef-13ec0889a5df" xsi:nil="true"/>
  </documentManagement>
</p:properties>
</file>

<file path=customXml/itemProps1.xml><?xml version="1.0" encoding="utf-8"?>
<ds:datastoreItem xmlns:ds="http://schemas.openxmlformats.org/officeDocument/2006/customXml" ds:itemID="{DC820B99-5AE1-4AE1-8E3D-B73B51EC1F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FEA31A-41D1-424E-A79A-D517022B13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2b5d1-9a09-4104-88ef-13ec0889a5df"/>
    <ds:schemaRef ds:uri="f58c4a60-6526-4317-835c-ec63a1255d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0CBFAA-8599-4D28-9C22-70312C74ED27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f58c4a60-6526-4317-835c-ec63a1255d78"/>
    <ds:schemaRef ds:uri="http://purl.org/dc/terms/"/>
    <ds:schemaRef ds:uri="http://schemas.microsoft.com/office/2006/metadata/properties"/>
    <ds:schemaRef ds:uri="http://www.w3.org/XML/1998/namespace"/>
    <ds:schemaRef ds:uri="7eb2b5d1-9a09-4104-88ef-13ec0889a5d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Snells</vt:lpstr>
      <vt:lpstr>Fresnel 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Blacklaw, Todd</dc:creator>
  <cp:lastModifiedBy>Blacklaw, Todd</cp:lastModifiedBy>
  <dcterms:created xsi:type="dcterms:W3CDTF">2024-09-30T12:57:22Z</dcterms:created>
  <dcterms:modified xsi:type="dcterms:W3CDTF">2024-10-09T10:01:20Z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0x0101003CEDE587AEB5C140B013A20CD7CEF1C6</vt:lpwstr>
  </property>
</Properties>
</file>