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evin\Documents\GitHub\Togohogo1-Archive\phy180-pendulum-report\plotting\"/>
    </mc:Choice>
  </mc:AlternateContent>
  <xr:revisionPtr revIDLastSave="0" documentId="13_ncr:1_{1ECC1C82-0F57-4FFE-B43A-EABEA7D093F5}" xr6:coauthVersionLast="47" xr6:coauthVersionMax="47" xr10:uidLastSave="{00000000-0000-0000-0000-000000000000}"/>
  <bookViews>
    <workbookView xWindow="-110" yWindow="-110" windowWidth="19420" windowHeight="10300" activeTab="10" xr2:uid="{00000000-000D-0000-FFFF-FFFF00000000}"/>
  </bookViews>
  <sheets>
    <sheet name="local" sheetId="2" r:id="rId1"/>
    <sheet name="len1" sheetId="1" r:id="rId2"/>
    <sheet name="len2" sheetId="9" r:id="rId3"/>
    <sheet name="len3" sheetId="3" r:id="rId4"/>
    <sheet name="len4" sheetId="10" r:id="rId5"/>
    <sheet name="len5" sheetId="4" r:id="rId6"/>
    <sheet name="len6" sheetId="8" r:id="rId7"/>
    <sheet name="len7" sheetId="5" r:id="rId8"/>
    <sheet name="len8" sheetId="6" r:id="rId9"/>
    <sheet name="len9" sheetId="7" r:id="rId10"/>
    <sheet name="Q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2" i="2"/>
  <c r="J3" i="2"/>
  <c r="J4" i="2"/>
  <c r="J5" i="2"/>
  <c r="J6" i="2"/>
  <c r="J7" i="2"/>
  <c r="J8" i="2"/>
  <c r="J9" i="2"/>
  <c r="J10" i="2"/>
  <c r="J2" i="2"/>
  <c r="I3" i="2"/>
  <c r="I4" i="2"/>
  <c r="I5" i="2"/>
  <c r="I6" i="2"/>
  <c r="I7" i="2"/>
  <c r="I8" i="2"/>
  <c r="I9" i="2"/>
  <c r="I10" i="2"/>
  <c r="I2" i="2"/>
  <c r="M3" i="2"/>
  <c r="M4" i="2"/>
  <c r="M5" i="2"/>
  <c r="M6" i="2"/>
  <c r="M7" i="2"/>
  <c r="M8" i="2"/>
  <c r="M9" i="2"/>
  <c r="M10" i="2"/>
  <c r="M2" i="2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4" i="1"/>
  <c r="H3" i="7"/>
  <c r="P3" i="7" s="1"/>
  <c r="H4" i="7"/>
  <c r="H5" i="7"/>
  <c r="D3" i="7"/>
  <c r="D4" i="7"/>
  <c r="D5" i="7"/>
  <c r="J8" i="10"/>
  <c r="J7" i="10"/>
  <c r="J6" i="10"/>
  <c r="D18" i="10"/>
  <c r="H18" i="10"/>
  <c r="M18" i="10"/>
  <c r="O18" i="10"/>
  <c r="P1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I9" i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J8" i="7"/>
  <c r="J7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3" i="6"/>
  <c r="I7" i="6"/>
  <c r="I6" i="6"/>
  <c r="I7" i="5"/>
  <c r="I6" i="5"/>
  <c r="J8" i="8"/>
  <c r="J7" i="8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  <c r="J7" i="4"/>
  <c r="J6" i="4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I6" i="3"/>
  <c r="N4" i="9"/>
  <c r="O4" i="9"/>
  <c r="P4" i="9"/>
  <c r="Q4" i="9"/>
  <c r="N5" i="9"/>
  <c r="O5" i="9"/>
  <c r="P5" i="9"/>
  <c r="Q5" i="9"/>
  <c r="N6" i="9"/>
  <c r="O6" i="9"/>
  <c r="P6" i="9"/>
  <c r="Q6" i="9"/>
  <c r="N7" i="9"/>
  <c r="O7" i="9"/>
  <c r="P7" i="9"/>
  <c r="Q7" i="9"/>
  <c r="N8" i="9"/>
  <c r="O8" i="9"/>
  <c r="P8" i="9"/>
  <c r="Q8" i="9"/>
  <c r="N9" i="9"/>
  <c r="O9" i="9"/>
  <c r="P9" i="9"/>
  <c r="Q9" i="9"/>
  <c r="N10" i="9"/>
  <c r="O10" i="9"/>
  <c r="P10" i="9"/>
  <c r="Q10" i="9"/>
  <c r="N11" i="9"/>
  <c r="O11" i="9"/>
  <c r="P11" i="9"/>
  <c r="Q11" i="9"/>
  <c r="N12" i="9"/>
  <c r="O12" i="9"/>
  <c r="P12" i="9"/>
  <c r="Q12" i="9"/>
  <c r="N13" i="9"/>
  <c r="O13" i="9"/>
  <c r="P13" i="9"/>
  <c r="Q13" i="9"/>
  <c r="N14" i="9"/>
  <c r="O14" i="9"/>
  <c r="P14" i="9"/>
  <c r="Q14" i="9"/>
  <c r="N15" i="9"/>
  <c r="O15" i="9"/>
  <c r="P15" i="9"/>
  <c r="Q15" i="9"/>
  <c r="N16" i="9"/>
  <c r="O16" i="9"/>
  <c r="P16" i="9"/>
  <c r="Q16" i="9"/>
  <c r="N17" i="9"/>
  <c r="O17" i="9"/>
  <c r="P17" i="9"/>
  <c r="Q17" i="9"/>
  <c r="Q3" i="9"/>
  <c r="P3" i="9"/>
  <c r="O3" i="9"/>
  <c r="N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3" i="9"/>
  <c r="I7" i="9"/>
  <c r="I8" i="9" s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3" i="9"/>
  <c r="I8" i="1"/>
  <c r="K8" i="1"/>
  <c r="N8" i="1" s="1"/>
  <c r="I7" i="1"/>
  <c r="I6" i="9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3" i="10"/>
  <c r="H4" i="10"/>
  <c r="P4" i="10" s="1"/>
  <c r="H5" i="10"/>
  <c r="P5" i="10" s="1"/>
  <c r="H6" i="10"/>
  <c r="P6" i="10" s="1"/>
  <c r="H7" i="10"/>
  <c r="H8" i="10"/>
  <c r="H9" i="10"/>
  <c r="H10" i="10"/>
  <c r="H11" i="10"/>
  <c r="H12" i="10"/>
  <c r="H13" i="10"/>
  <c r="H14" i="10"/>
  <c r="H15" i="10"/>
  <c r="H16" i="10"/>
  <c r="P16" i="10" s="1"/>
  <c r="H17" i="10"/>
  <c r="H3" i="10"/>
  <c r="L5" i="8"/>
  <c r="N5" i="8" s="1"/>
  <c r="L8" i="8"/>
  <c r="N8" i="8" s="1"/>
  <c r="L13" i="8"/>
  <c r="N13" i="8" s="1"/>
  <c r="L16" i="8"/>
  <c r="N16" i="8" s="1"/>
  <c r="O17" i="8"/>
  <c r="P17" i="8"/>
  <c r="O4" i="8"/>
  <c r="P4" i="8"/>
  <c r="O5" i="8"/>
  <c r="P5" i="8"/>
  <c r="O6" i="8"/>
  <c r="P6" i="8"/>
  <c r="O7" i="8"/>
  <c r="P7" i="8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P3" i="8"/>
  <c r="O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3" i="8"/>
  <c r="L11" i="8"/>
  <c r="N11" i="8" s="1"/>
  <c r="J6" i="8"/>
  <c r="D26" i="10"/>
  <c r="E26" i="10" s="1"/>
  <c r="F26" i="10" s="1"/>
  <c r="G26" i="10" s="1"/>
  <c r="H26" i="10" s="1"/>
  <c r="D26" i="9"/>
  <c r="E26" i="9" s="1"/>
  <c r="F26" i="9" s="1"/>
  <c r="G26" i="9" s="1"/>
  <c r="H26" i="9" s="1"/>
  <c r="D26" i="8"/>
  <c r="E26" i="8" s="1"/>
  <c r="F26" i="8" s="1"/>
  <c r="G26" i="8" s="1"/>
  <c r="H26" i="8" s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3" i="7"/>
  <c r="J6" i="7"/>
  <c r="H17" i="7"/>
  <c r="H6" i="7"/>
  <c r="H7" i="7"/>
  <c r="H8" i="7"/>
  <c r="H9" i="7"/>
  <c r="H10" i="7"/>
  <c r="H11" i="7"/>
  <c r="H12" i="7"/>
  <c r="H13" i="7"/>
  <c r="H14" i="7"/>
  <c r="H15" i="7"/>
  <c r="H16" i="7"/>
  <c r="D6" i="7"/>
  <c r="D7" i="7"/>
  <c r="D8" i="7"/>
  <c r="D9" i="7"/>
  <c r="D10" i="7"/>
  <c r="D11" i="7"/>
  <c r="D12" i="7"/>
  <c r="D13" i="7"/>
  <c r="D14" i="7"/>
  <c r="D15" i="7"/>
  <c r="D16" i="7"/>
  <c r="D17" i="7"/>
  <c r="D26" i="7"/>
  <c r="E26" i="7" s="1"/>
  <c r="F26" i="7" s="1"/>
  <c r="G26" i="7" s="1"/>
  <c r="H26" i="7" s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3" i="6"/>
  <c r="N3" i="6"/>
  <c r="D26" i="6"/>
  <c r="E26" i="6" s="1"/>
  <c r="F26" i="6" s="1"/>
  <c r="G26" i="6" s="1"/>
  <c r="H26" i="6" s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3" i="5"/>
  <c r="K8" i="3"/>
  <c r="N8" i="3" s="1"/>
  <c r="J8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3" i="5"/>
  <c r="D3" i="5"/>
  <c r="D17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G26" i="5"/>
  <c r="H26" i="5"/>
  <c r="D26" i="5"/>
  <c r="E26" i="5" s="1"/>
  <c r="F26" i="5" s="1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Q3" i="4"/>
  <c r="P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3" i="4"/>
  <c r="D26" i="4"/>
  <c r="E26" i="4" s="1"/>
  <c r="F26" i="4" s="1"/>
  <c r="D26" i="3"/>
  <c r="E26" i="3" s="1"/>
  <c r="F26" i="3" s="1"/>
  <c r="P8" i="3"/>
  <c r="P9" i="3"/>
  <c r="P16" i="3"/>
  <c r="P1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3" i="3"/>
  <c r="D4" i="3"/>
  <c r="D5" i="3"/>
  <c r="P5" i="3" s="1"/>
  <c r="D6" i="3"/>
  <c r="P6" i="3" s="1"/>
  <c r="D7" i="3"/>
  <c r="D8" i="3"/>
  <c r="D9" i="3"/>
  <c r="D10" i="3"/>
  <c r="P10" i="3" s="1"/>
  <c r="D11" i="3"/>
  <c r="P11" i="3" s="1"/>
  <c r="D12" i="3"/>
  <c r="D13" i="3"/>
  <c r="P13" i="3" s="1"/>
  <c r="D14" i="3"/>
  <c r="P14" i="3" s="1"/>
  <c r="D15" i="3"/>
  <c r="D16" i="3"/>
  <c r="D1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D3" i="3"/>
  <c r="P3" i="3" s="1"/>
  <c r="I7" i="3"/>
  <c r="I8" i="3" s="1"/>
  <c r="K4" i="3" s="1"/>
  <c r="N4" i="3" s="1"/>
  <c r="F27" i="1"/>
  <c r="E27" i="1"/>
  <c r="D27" i="1"/>
  <c r="E10" i="2"/>
  <c r="D10" i="2"/>
  <c r="D9" i="2"/>
  <c r="D8" i="2"/>
  <c r="D7" i="2"/>
  <c r="E6" i="2"/>
  <c r="D6" i="2"/>
  <c r="D5" i="2"/>
  <c r="E4" i="2"/>
  <c r="D4" i="2"/>
  <c r="D3" i="2"/>
  <c r="D2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N5" i="7" l="1"/>
  <c r="L18" i="10"/>
  <c r="N18" i="10" s="1"/>
  <c r="P3" i="10"/>
  <c r="P9" i="10"/>
  <c r="P8" i="10"/>
  <c r="P13" i="10"/>
  <c r="P12" i="10"/>
  <c r="P15" i="10"/>
  <c r="P10" i="10"/>
  <c r="P7" i="10"/>
  <c r="P14" i="10"/>
  <c r="P17" i="10"/>
  <c r="P11" i="10"/>
  <c r="L4" i="10"/>
  <c r="N4" i="10" s="1"/>
  <c r="L12" i="10"/>
  <c r="N12" i="10" s="1"/>
  <c r="L9" i="10"/>
  <c r="N9" i="10" s="1"/>
  <c r="L5" i="10"/>
  <c r="N5" i="10" s="1"/>
  <c r="L13" i="10"/>
  <c r="N13" i="10" s="1"/>
  <c r="L17" i="10"/>
  <c r="N17" i="10" s="1"/>
  <c r="L10" i="10"/>
  <c r="N10" i="10" s="1"/>
  <c r="L6" i="10"/>
  <c r="N6" i="10" s="1"/>
  <c r="L14" i="10"/>
  <c r="N14" i="10" s="1"/>
  <c r="L7" i="10"/>
  <c r="N7" i="10" s="1"/>
  <c r="L15" i="10"/>
  <c r="N15" i="10" s="1"/>
  <c r="L8" i="10"/>
  <c r="N8" i="10" s="1"/>
  <c r="L16" i="10"/>
  <c r="N16" i="10" s="1"/>
  <c r="L11" i="10"/>
  <c r="N11" i="10" s="1"/>
  <c r="L3" i="10"/>
  <c r="N3" i="10" s="1"/>
  <c r="N12" i="7"/>
  <c r="N4" i="7"/>
  <c r="N14" i="7"/>
  <c r="N11" i="7"/>
  <c r="L3" i="7"/>
  <c r="N3" i="7" s="1"/>
  <c r="N17" i="7"/>
  <c r="N9" i="7"/>
  <c r="N16" i="7"/>
  <c r="N8" i="7"/>
  <c r="N10" i="7"/>
  <c r="N15" i="7"/>
  <c r="N7" i="7"/>
  <c r="N6" i="7"/>
  <c r="N13" i="7"/>
  <c r="I8" i="5"/>
  <c r="L3" i="8"/>
  <c r="N3" i="8" s="1"/>
  <c r="L10" i="8"/>
  <c r="N10" i="8" s="1"/>
  <c r="L17" i="8"/>
  <c r="N17" i="8" s="1"/>
  <c r="L9" i="8"/>
  <c r="N9" i="8" s="1"/>
  <c r="L15" i="8"/>
  <c r="N15" i="8" s="1"/>
  <c r="L7" i="8"/>
  <c r="N7" i="8" s="1"/>
  <c r="L14" i="8"/>
  <c r="N14" i="8" s="1"/>
  <c r="L6" i="8"/>
  <c r="N6" i="8" s="1"/>
  <c r="L12" i="8"/>
  <c r="N12" i="8" s="1"/>
  <c r="L4" i="8"/>
  <c r="N4" i="8" s="1"/>
  <c r="K11" i="3"/>
  <c r="N11" i="3" s="1"/>
  <c r="K10" i="3"/>
  <c r="N10" i="3" s="1"/>
  <c r="K3" i="3"/>
  <c r="N3" i="3" s="1"/>
  <c r="K17" i="3"/>
  <c r="N17" i="3" s="1"/>
  <c r="K9" i="3"/>
  <c r="N9" i="3" s="1"/>
  <c r="K7" i="3"/>
  <c r="N7" i="3" s="1"/>
  <c r="K15" i="3"/>
  <c r="N15" i="3" s="1"/>
  <c r="K14" i="3"/>
  <c r="N14" i="3" s="1"/>
  <c r="K6" i="3"/>
  <c r="N6" i="3" s="1"/>
  <c r="K16" i="3"/>
  <c r="N16" i="3" s="1"/>
  <c r="K13" i="3"/>
  <c r="N13" i="3" s="1"/>
  <c r="K5" i="3"/>
  <c r="N5" i="3" s="1"/>
  <c r="K12" i="3"/>
  <c r="N12" i="3" s="1"/>
  <c r="K14" i="1"/>
  <c r="N14" i="1" s="1"/>
  <c r="K3" i="1"/>
  <c r="N3" i="1" s="1"/>
  <c r="K15" i="1"/>
  <c r="N15" i="1" s="1"/>
  <c r="K7" i="1"/>
  <c r="N7" i="1" s="1"/>
  <c r="K22" i="1"/>
  <c r="N22" i="1" s="1"/>
  <c r="K21" i="1"/>
  <c r="N21" i="1" s="1"/>
  <c r="K20" i="1"/>
  <c r="N20" i="1" s="1"/>
  <c r="K4" i="1"/>
  <c r="N4" i="1" s="1"/>
  <c r="K6" i="1"/>
  <c r="N6" i="1" s="1"/>
  <c r="K19" i="1"/>
  <c r="N19" i="1" s="1"/>
  <c r="K11" i="1"/>
  <c r="N11" i="1" s="1"/>
  <c r="K5" i="1"/>
  <c r="N5" i="1" s="1"/>
  <c r="K12" i="1"/>
  <c r="N12" i="1" s="1"/>
  <c r="K18" i="1"/>
  <c r="N18" i="1" s="1"/>
  <c r="K10" i="1"/>
  <c r="N10" i="1" s="1"/>
  <c r="K17" i="1"/>
  <c r="N17" i="1" s="1"/>
  <c r="K9" i="1"/>
  <c r="N9" i="1" s="1"/>
  <c r="K13" i="1"/>
  <c r="N13" i="1" s="1"/>
  <c r="K16" i="1"/>
  <c r="N16" i="1" s="1"/>
  <c r="P12" i="3"/>
  <c r="P4" i="3"/>
  <c r="P15" i="3"/>
  <c r="P7" i="3"/>
  <c r="K11" i="5" l="1"/>
  <c r="N11" i="5" s="1"/>
  <c r="K4" i="5"/>
  <c r="N4" i="5" s="1"/>
  <c r="K12" i="5"/>
  <c r="N12" i="5" s="1"/>
  <c r="K5" i="5"/>
  <c r="N5" i="5" s="1"/>
  <c r="K13" i="5"/>
  <c r="N13" i="5" s="1"/>
  <c r="K6" i="5"/>
  <c r="N6" i="5" s="1"/>
  <c r="K14" i="5"/>
  <c r="N14" i="5" s="1"/>
  <c r="K7" i="5"/>
  <c r="N7" i="5" s="1"/>
  <c r="K15" i="5"/>
  <c r="N15" i="5" s="1"/>
  <c r="K8" i="5"/>
  <c r="N8" i="5" s="1"/>
  <c r="K16" i="5"/>
  <c r="N16" i="5" s="1"/>
  <c r="K3" i="5"/>
  <c r="N3" i="5" s="1"/>
  <c r="K9" i="5"/>
  <c r="N9" i="5" s="1"/>
  <c r="K17" i="5"/>
  <c r="N17" i="5" s="1"/>
  <c r="K10" i="5"/>
  <c r="N10" i="5" s="1"/>
  <c r="J6" i="6"/>
  <c r="M13" i="6" s="1"/>
  <c r="M14" i="6" l="1"/>
  <c r="M6" i="6"/>
  <c r="M17" i="6"/>
  <c r="M10" i="6"/>
  <c r="M15" i="6"/>
  <c r="M8" i="6"/>
  <c r="M3" i="6"/>
  <c r="M12" i="6"/>
  <c r="M16" i="6"/>
  <c r="M4" i="6"/>
  <c r="M7" i="6"/>
  <c r="M9" i="6"/>
  <c r="M11" i="6"/>
  <c r="M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Wang</author>
  </authors>
  <commentList>
    <comment ref="P2" authorId="0" shapeId="0" xr:uid="{C8EE5D0C-85C7-4FA8-947A-09CE8F4B5B33}">
      <text>
        <r>
          <rPr>
            <b/>
            <sz val="9"/>
            <color indexed="81"/>
            <rFont val="Tahoma"/>
            <family val="2"/>
          </rPr>
          <t>Kevin Wang:</t>
        </r>
        <r>
          <rPr>
            <sz val="9"/>
            <color indexed="81"/>
            <rFont val="Tahoma"/>
            <family val="2"/>
          </rPr>
          <t xml:space="preserve">
if add more decimal places, these values are more precise</t>
        </r>
      </text>
    </comment>
  </commentList>
</comments>
</file>

<file path=xl/sharedStrings.xml><?xml version="1.0" encoding="utf-8"?>
<sst xmlns="http://schemas.openxmlformats.org/spreadsheetml/2006/main" count="253" uniqueCount="41">
  <si>
    <t>t</t>
  </si>
  <si>
    <t>θ</t>
  </si>
  <si>
    <t>dt</t>
  </si>
  <si>
    <t>dθ</t>
  </si>
  <si>
    <t>frame</t>
  </si>
  <si>
    <t>mass_A</t>
  </si>
  <si>
    <t>mass_B</t>
  </si>
  <si>
    <t>offset</t>
  </si>
  <si>
    <t>mass_C</t>
  </si>
  <si>
    <t>θr</t>
  </si>
  <si>
    <t>θ'</t>
  </si>
  <si>
    <t>θf</t>
  </si>
  <si>
    <t>h1</t>
  </si>
  <si>
    <t>htop</t>
  </si>
  <si>
    <t>hbot</t>
  </si>
  <si>
    <t>actual len</t>
  </si>
  <si>
    <t>side</t>
  </si>
  <si>
    <t>vid order</t>
  </si>
  <si>
    <t>5  cycles</t>
  </si>
  <si>
    <t>REMEMBER TO DO ANGLE UNCERTAINTY FOR THIS ONE (and maybe others in the future for better best fit lines</t>
  </si>
  <si>
    <t>period</t>
  </si>
  <si>
    <t>start</t>
  </si>
  <si>
    <t>end</t>
  </si>
  <si>
    <t>diff + 1</t>
  </si>
  <si>
    <t>frames</t>
  </si>
  <si>
    <t>sec</t>
  </si>
  <si>
    <t>per</t>
  </si>
  <si>
    <t>len</t>
  </si>
  <si>
    <t>interm</t>
  </si>
  <si>
    <t>right offset</t>
  </si>
  <si>
    <t>left offset</t>
  </si>
  <si>
    <t>offset left</t>
  </si>
  <si>
    <t>thetaf</t>
  </si>
  <si>
    <t>L</t>
  </si>
  <si>
    <t>Q</t>
  </si>
  <si>
    <t>dL</t>
  </si>
  <si>
    <t>dQ</t>
  </si>
  <si>
    <t>0.5+0.5</t>
  </si>
  <si>
    <t>0.1cm</t>
  </si>
  <si>
    <t>T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</si>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</sst>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#,##0.00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166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7E20-6588-4C22-833D-D7D40A2816B4}">
  <dimension ref="A1:M14"/>
  <sheetViews>
    <sheetView workbookViewId="0">
      <selection activeCell="L17" sqref="L17"/>
    </sheetView>
  </sheetViews>
  <sheetFormatPr defaultRowHeight="14.5" x14ac:dyDescent="0.35"/>
  <sheetData>
    <row r="1" spans="1:13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J1" t="s">
        <v>33</v>
      </c>
      <c r="K1" t="s">
        <v>39</v>
      </c>
      <c r="L1" t="s">
        <v>35</v>
      </c>
      <c r="M1" t="s">
        <v>40</v>
      </c>
    </row>
    <row r="2" spans="1:13" x14ac:dyDescent="0.35">
      <c r="A2">
        <v>4.3</v>
      </c>
      <c r="B2">
        <v>12.4</v>
      </c>
      <c r="C2">
        <v>18.100000000000001</v>
      </c>
      <c r="D2">
        <f>(C2+B2)/2-A2</f>
        <v>10.95</v>
      </c>
      <c r="E2">
        <v>21</v>
      </c>
      <c r="F2">
        <v>1</v>
      </c>
      <c r="G2">
        <v>1</v>
      </c>
      <c r="I2">
        <f>D2</f>
        <v>10.95</v>
      </c>
      <c r="J2">
        <f>I2/100</f>
        <v>0.10949999999999999</v>
      </c>
      <c r="K2">
        <v>0.68666666700000001</v>
      </c>
      <c r="L2">
        <f>0.1/100</f>
        <v>1E-3</v>
      </c>
      <c r="M2">
        <f>1/30</f>
        <v>3.3333333333333333E-2</v>
      </c>
    </row>
    <row r="3" spans="1:13" x14ac:dyDescent="0.35">
      <c r="A3">
        <v>4.5999999999999996</v>
      </c>
      <c r="B3">
        <v>18.100000000000001</v>
      </c>
      <c r="C3">
        <v>23.9</v>
      </c>
      <c r="D3">
        <f t="shared" ref="D3:D10" si="0">(C3+B3)/2-A3</f>
        <v>16.399999999999999</v>
      </c>
      <c r="F3">
        <v>7</v>
      </c>
      <c r="G3">
        <v>2</v>
      </c>
      <c r="I3">
        <f t="shared" ref="I3:I10" si="1">D3</f>
        <v>16.399999999999999</v>
      </c>
      <c r="J3">
        <f t="shared" ref="J3:J10" si="2">I3/100</f>
        <v>0.16399999999999998</v>
      </c>
      <c r="K3">
        <v>0.84</v>
      </c>
      <c r="L3">
        <f t="shared" ref="L3:L10" si="3">0.1/100</f>
        <v>1E-3</v>
      </c>
      <c r="M3">
        <f t="shared" ref="M3:M10" si="4">1/30</f>
        <v>3.3333333333333333E-2</v>
      </c>
    </row>
    <row r="4" spans="1:13" x14ac:dyDescent="0.35">
      <c r="A4">
        <v>4.5</v>
      </c>
      <c r="B4">
        <v>22.4</v>
      </c>
      <c r="C4">
        <v>28.1</v>
      </c>
      <c r="D4">
        <f t="shared" si="0"/>
        <v>20.75</v>
      </c>
      <c r="E4">
        <f>21*2</f>
        <v>42</v>
      </c>
      <c r="F4">
        <v>2</v>
      </c>
      <c r="G4">
        <v>3</v>
      </c>
      <c r="I4">
        <f t="shared" si="1"/>
        <v>20.75</v>
      </c>
      <c r="J4">
        <f t="shared" si="2"/>
        <v>0.20749999999999999</v>
      </c>
      <c r="K4">
        <v>0.92666999999999999</v>
      </c>
      <c r="L4">
        <f t="shared" si="3"/>
        <v>1E-3</v>
      </c>
      <c r="M4">
        <f t="shared" si="4"/>
        <v>3.3333333333333333E-2</v>
      </c>
    </row>
    <row r="5" spans="1:13" x14ac:dyDescent="0.35">
      <c r="A5">
        <v>4.5</v>
      </c>
      <c r="B5">
        <v>25.9</v>
      </c>
      <c r="C5">
        <v>31.7</v>
      </c>
      <c r="D5">
        <f t="shared" si="0"/>
        <v>24.299999999999997</v>
      </c>
      <c r="F5">
        <v>8</v>
      </c>
      <c r="G5">
        <v>4</v>
      </c>
      <c r="I5">
        <f t="shared" si="1"/>
        <v>24.299999999999997</v>
      </c>
      <c r="J5">
        <f t="shared" si="2"/>
        <v>0.24299999999999997</v>
      </c>
      <c r="K5">
        <v>1.00667</v>
      </c>
      <c r="L5">
        <f t="shared" si="3"/>
        <v>1E-3</v>
      </c>
      <c r="M5">
        <f t="shared" si="4"/>
        <v>3.3333333333333333E-2</v>
      </c>
    </row>
    <row r="6" spans="1:13" x14ac:dyDescent="0.35">
      <c r="A6">
        <v>4.5</v>
      </c>
      <c r="B6">
        <v>31.8</v>
      </c>
      <c r="C6">
        <v>37.4</v>
      </c>
      <c r="D6">
        <f t="shared" si="0"/>
        <v>30.1</v>
      </c>
      <c r="E6">
        <f>21*3</f>
        <v>63</v>
      </c>
      <c r="F6">
        <v>3</v>
      </c>
      <c r="G6">
        <v>5</v>
      </c>
      <c r="I6">
        <f t="shared" si="1"/>
        <v>30.1</v>
      </c>
      <c r="J6">
        <f t="shared" si="2"/>
        <v>0.30099999999999999</v>
      </c>
      <c r="K6">
        <v>1.1133299999999999</v>
      </c>
      <c r="L6">
        <f t="shared" si="3"/>
        <v>1E-3</v>
      </c>
      <c r="M6">
        <f t="shared" si="4"/>
        <v>3.3333333333333333E-2</v>
      </c>
    </row>
    <row r="7" spans="1:13" x14ac:dyDescent="0.35">
      <c r="A7">
        <v>4.5</v>
      </c>
      <c r="B7">
        <v>36.299999999999997</v>
      </c>
      <c r="C7">
        <v>41.9</v>
      </c>
      <c r="D7">
        <f t="shared" si="0"/>
        <v>34.599999999999994</v>
      </c>
      <c r="F7">
        <v>9</v>
      </c>
      <c r="G7">
        <v>6</v>
      </c>
      <c r="I7">
        <f t="shared" si="1"/>
        <v>34.599999999999994</v>
      </c>
      <c r="J7">
        <f t="shared" si="2"/>
        <v>0.34599999999999992</v>
      </c>
      <c r="K7">
        <v>1.19333</v>
      </c>
      <c r="L7">
        <f t="shared" si="3"/>
        <v>1E-3</v>
      </c>
      <c r="M7">
        <f t="shared" si="4"/>
        <v>3.3333333333333333E-2</v>
      </c>
    </row>
    <row r="8" spans="1:13" x14ac:dyDescent="0.35">
      <c r="A8">
        <v>4.5</v>
      </c>
      <c r="B8">
        <v>40.799999999999997</v>
      </c>
      <c r="C8">
        <v>46.6</v>
      </c>
      <c r="D8">
        <f t="shared" si="0"/>
        <v>39.200000000000003</v>
      </c>
      <c r="E8">
        <v>48</v>
      </c>
      <c r="F8">
        <v>4</v>
      </c>
      <c r="G8">
        <v>7</v>
      </c>
      <c r="I8">
        <f t="shared" si="1"/>
        <v>39.200000000000003</v>
      </c>
      <c r="J8">
        <f t="shared" si="2"/>
        <v>0.39200000000000002</v>
      </c>
      <c r="K8">
        <v>1.2733300000000001</v>
      </c>
      <c r="L8">
        <f t="shared" si="3"/>
        <v>1E-3</v>
      </c>
      <c r="M8">
        <f t="shared" si="4"/>
        <v>3.3333333333333333E-2</v>
      </c>
    </row>
    <row r="9" spans="1:13" x14ac:dyDescent="0.35">
      <c r="A9">
        <v>4.5</v>
      </c>
      <c r="B9">
        <v>44.5</v>
      </c>
      <c r="C9">
        <v>50.1</v>
      </c>
      <c r="D9">
        <f t="shared" si="0"/>
        <v>42.8</v>
      </c>
      <c r="F9">
        <v>5</v>
      </c>
      <c r="G9">
        <v>8</v>
      </c>
      <c r="I9">
        <f t="shared" si="1"/>
        <v>42.8</v>
      </c>
      <c r="J9">
        <f t="shared" si="2"/>
        <v>0.42799999999999999</v>
      </c>
      <c r="K9">
        <v>1.3333299999999999</v>
      </c>
      <c r="L9">
        <f t="shared" si="3"/>
        <v>1E-3</v>
      </c>
      <c r="M9">
        <f t="shared" si="4"/>
        <v>3.3333333333333333E-2</v>
      </c>
    </row>
    <row r="10" spans="1:13" x14ac:dyDescent="0.35">
      <c r="A10">
        <v>4.5</v>
      </c>
      <c r="B10">
        <v>50.4</v>
      </c>
      <c r="C10">
        <v>56.2</v>
      </c>
      <c r="D10">
        <f t="shared" si="0"/>
        <v>48.8</v>
      </c>
      <c r="E10">
        <f>21*5</f>
        <v>105</v>
      </c>
      <c r="F10">
        <v>6</v>
      </c>
      <c r="G10">
        <v>9</v>
      </c>
      <c r="I10">
        <f t="shared" si="1"/>
        <v>48.8</v>
      </c>
      <c r="J10">
        <f t="shared" si="2"/>
        <v>0.48799999999999999</v>
      </c>
      <c r="K10">
        <v>1.4066700000000001</v>
      </c>
      <c r="L10">
        <f t="shared" si="3"/>
        <v>1E-3</v>
      </c>
      <c r="M10">
        <f t="shared" si="4"/>
        <v>3.3333333333333333E-2</v>
      </c>
    </row>
    <row r="13" spans="1:13" x14ac:dyDescent="0.35">
      <c r="D13" t="s">
        <v>37</v>
      </c>
    </row>
    <row r="14" spans="1:13" x14ac:dyDescent="0.35">
      <c r="D14" t="s"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C19F-6777-4FB3-9718-68300DD6568C}">
  <dimension ref="A1:P26"/>
  <sheetViews>
    <sheetView workbookViewId="0">
      <selection activeCell="M21" sqref="M21"/>
    </sheetView>
  </sheetViews>
  <sheetFormatPr defaultRowHeight="14.5" x14ac:dyDescent="0.35"/>
  <cols>
    <col min="1" max="1" width="11.453125" bestFit="1" customWidth="1"/>
    <col min="2" max="2" width="9.453125" bestFit="1" customWidth="1"/>
    <col min="3" max="3" width="10" bestFit="1" customWidth="1"/>
    <col min="5" max="5" width="11.453125" bestFit="1" customWidth="1"/>
    <col min="6" max="6" width="9.453125" bestFit="1" customWidth="1"/>
    <col min="7" max="7" width="10" bestFit="1" customWidth="1"/>
    <col min="9" max="9" width="10.453125" bestFit="1" customWidth="1"/>
    <col min="10" max="11" width="8.81640625" bestFit="1" customWidth="1"/>
  </cols>
  <sheetData>
    <row r="1" spans="1:16" x14ac:dyDescent="0.35">
      <c r="B1" t="s">
        <v>5</v>
      </c>
      <c r="E1" s="5"/>
      <c r="F1" t="s">
        <v>6</v>
      </c>
      <c r="J1" t="s">
        <v>8</v>
      </c>
    </row>
    <row r="2" spans="1:16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t="s">
        <v>0</v>
      </c>
      <c r="N2" t="s">
        <v>1</v>
      </c>
      <c r="O2" t="s">
        <v>2</v>
      </c>
      <c r="P2" t="s">
        <v>3</v>
      </c>
    </row>
    <row r="3" spans="1:16" x14ac:dyDescent="0.35">
      <c r="A3" s="1">
        <v>355</v>
      </c>
      <c r="B3" s="1">
        <v>0</v>
      </c>
      <c r="C3" s="1">
        <v>-116.955</v>
      </c>
      <c r="D3" s="1">
        <f>-90-C3</f>
        <v>26.954999999999998</v>
      </c>
      <c r="E3" s="1">
        <v>355</v>
      </c>
      <c r="F3" s="1">
        <v>0</v>
      </c>
      <c r="G3" s="1">
        <v>-107.7432</v>
      </c>
      <c r="H3" s="1">
        <f>-90-G3</f>
        <v>17.743200000000002</v>
      </c>
      <c r="I3" s="2">
        <v>11847</v>
      </c>
      <c r="J3" s="2">
        <v>383.0958</v>
      </c>
      <c r="K3" s="2">
        <v>-93.619870000000006</v>
      </c>
      <c r="L3">
        <f>(D3+H3)/2-$J$8</f>
        <v>22.124689999999994</v>
      </c>
      <c r="M3" s="2">
        <f>F3</f>
        <v>0</v>
      </c>
      <c r="N3" s="2">
        <f>RADIANS(L3)</f>
        <v>0.38614868648306411</v>
      </c>
      <c r="O3" s="2">
        <f>1/30</f>
        <v>3.3333333333333333E-2</v>
      </c>
      <c r="P3" s="2">
        <f>RADIANS((D3-H3)/2)</f>
        <v>8.0388120017606798E-2</v>
      </c>
    </row>
    <row r="4" spans="1:16" x14ac:dyDescent="0.35">
      <c r="A4" s="1">
        <v>1577</v>
      </c>
      <c r="B4" s="1">
        <v>40.728990000000003</v>
      </c>
      <c r="C4" s="1">
        <v>-109.78449999999999</v>
      </c>
      <c r="D4" s="1">
        <f t="shared" ref="D4:D17" si="0">-90-C4</f>
        <v>19.784499999999994</v>
      </c>
      <c r="E4" s="1">
        <v>1576</v>
      </c>
      <c r="F4" s="1">
        <v>40.695639999999997</v>
      </c>
      <c r="G4" s="1">
        <v>-102.52589999999999</v>
      </c>
      <c r="H4" s="1">
        <f t="shared" ref="H4:H16" si="1">-90-G4</f>
        <v>12.525899999999993</v>
      </c>
      <c r="I4" s="2">
        <v>11867</v>
      </c>
      <c r="J4" s="2">
        <v>383.76249999999999</v>
      </c>
      <c r="K4" s="2">
        <v>-86.828950000000006</v>
      </c>
      <c r="L4">
        <f t="shared" ref="L4:L17" si="2">(D4+H4)/2-$J$8</f>
        <v>15.930789999999988</v>
      </c>
      <c r="M4" s="2">
        <f t="shared" ref="M4:M17" si="3">F4</f>
        <v>40.695639999999997</v>
      </c>
      <c r="N4" s="2">
        <f t="shared" ref="N4:N17" si="4">RADIANS(L4)</f>
        <v>0.27804473794378726</v>
      </c>
      <c r="O4" s="2">
        <f t="shared" ref="O4:O17" si="5">1/30</f>
        <v>3.3333333333333333E-2</v>
      </c>
      <c r="P4" s="2">
        <f t="shared" ref="P4:P17" si="6">RADIANS((D4-H4)/2)</f>
        <v>6.3343234542630217E-2</v>
      </c>
    </row>
    <row r="5" spans="1:16" x14ac:dyDescent="0.35">
      <c r="A5" s="1">
        <v>2796</v>
      </c>
      <c r="B5" s="1">
        <v>81.366290000000006</v>
      </c>
      <c r="C5" s="1">
        <v>-105.032</v>
      </c>
      <c r="D5" s="1">
        <f t="shared" si="0"/>
        <v>15.031999999999996</v>
      </c>
      <c r="E5" s="1">
        <v>2795</v>
      </c>
      <c r="F5" s="1">
        <v>81.33296</v>
      </c>
      <c r="G5" s="1">
        <v>-99.522189999999995</v>
      </c>
      <c r="H5" s="1">
        <f t="shared" si="1"/>
        <v>9.5221899999999948</v>
      </c>
      <c r="I5" s="2"/>
      <c r="J5" s="2"/>
      <c r="K5" s="2"/>
      <c r="L5">
        <f t="shared" si="2"/>
        <v>12.05268499999999</v>
      </c>
      <c r="M5" s="2">
        <f t="shared" si="3"/>
        <v>81.33296</v>
      </c>
      <c r="N5" s="2">
        <f t="shared" si="4"/>
        <v>0.21035903695573258</v>
      </c>
      <c r="O5" s="2">
        <f t="shared" si="5"/>
        <v>3.3333333333333333E-2</v>
      </c>
      <c r="P5" s="2">
        <f t="shared" si="6"/>
        <v>4.8082162829654398E-2</v>
      </c>
    </row>
    <row r="6" spans="1:16" x14ac:dyDescent="0.35">
      <c r="A6" s="1">
        <v>4013</v>
      </c>
      <c r="B6" s="1">
        <v>121.93689999999999</v>
      </c>
      <c r="C6" s="1">
        <v>-101.75530000000001</v>
      </c>
      <c r="D6" s="1">
        <f t="shared" si="0"/>
        <v>11.755300000000005</v>
      </c>
      <c r="E6" s="1">
        <v>4013</v>
      </c>
      <c r="F6" s="1">
        <v>121.93689999999999</v>
      </c>
      <c r="G6" s="1">
        <v>-97.472899999999996</v>
      </c>
      <c r="H6" s="1">
        <f t="shared" si="1"/>
        <v>7.4728999999999957</v>
      </c>
      <c r="I6" s="2"/>
      <c r="J6" s="2">
        <f>-90-K3</f>
        <v>3.6198700000000059</v>
      </c>
      <c r="K6" s="2"/>
      <c r="L6">
        <f t="shared" si="2"/>
        <v>9.3896899999999945</v>
      </c>
      <c r="M6" s="2">
        <f t="shared" si="3"/>
        <v>121.93689999999999</v>
      </c>
      <c r="N6" s="2">
        <f t="shared" si="4"/>
        <v>0.16388100624158627</v>
      </c>
      <c r="O6" s="2">
        <f t="shared" si="5"/>
        <v>3.3333333333333333E-2</v>
      </c>
      <c r="P6" s="2">
        <f t="shared" si="6"/>
        <v>3.7370989943702672E-2</v>
      </c>
    </row>
    <row r="7" spans="1:16" x14ac:dyDescent="0.35">
      <c r="A7" s="1">
        <v>5228</v>
      </c>
      <c r="B7" s="1">
        <v>162.4409</v>
      </c>
      <c r="C7" s="1">
        <v>-99.411379999999994</v>
      </c>
      <c r="D7" s="1">
        <f t="shared" si="0"/>
        <v>9.4113799999999941</v>
      </c>
      <c r="E7" s="1">
        <v>5229</v>
      </c>
      <c r="F7" s="1">
        <v>162.4742</v>
      </c>
      <c r="G7" s="1">
        <v>-96.14967</v>
      </c>
      <c r="H7" s="1">
        <f t="shared" si="1"/>
        <v>6.1496700000000004</v>
      </c>
      <c r="I7" s="2"/>
      <c r="J7" s="2">
        <f>-90-K4</f>
        <v>-3.1710499999999939</v>
      </c>
      <c r="K7" s="2"/>
      <c r="L7">
        <f t="shared" si="2"/>
        <v>7.5561149999999913</v>
      </c>
      <c r="M7" s="2">
        <f t="shared" si="3"/>
        <v>162.4742</v>
      </c>
      <c r="N7" s="2">
        <f t="shared" si="4"/>
        <v>0.13187908540933119</v>
      </c>
      <c r="O7" s="2">
        <f t="shared" si="5"/>
        <v>3.3333333333333333E-2</v>
      </c>
      <c r="P7" s="2">
        <f t="shared" si="6"/>
        <v>2.8463789372612069E-2</v>
      </c>
    </row>
    <row r="8" spans="1:16" x14ac:dyDescent="0.35">
      <c r="A8" s="1">
        <v>6444</v>
      </c>
      <c r="B8" s="1">
        <v>202.97819999999999</v>
      </c>
      <c r="C8" s="1">
        <v>-97.57132</v>
      </c>
      <c r="D8" s="1">
        <f t="shared" si="0"/>
        <v>7.5713200000000001</v>
      </c>
      <c r="E8" s="1">
        <v>6444</v>
      </c>
      <c r="F8" s="1">
        <v>202.97819999999999</v>
      </c>
      <c r="G8" s="1">
        <v>-95.016310000000004</v>
      </c>
      <c r="H8" s="1">
        <f t="shared" si="1"/>
        <v>5.0163100000000043</v>
      </c>
      <c r="I8" s="2"/>
      <c r="J8" s="2">
        <f>AVERAGE(J6:J7)</f>
        <v>0.22441000000000599</v>
      </c>
      <c r="K8" s="2"/>
      <c r="L8">
        <f t="shared" si="2"/>
        <v>6.0694049999999962</v>
      </c>
      <c r="M8" s="2">
        <f t="shared" si="3"/>
        <v>202.97819999999999</v>
      </c>
      <c r="N8" s="2">
        <f t="shared" si="4"/>
        <v>0.10593110088700637</v>
      </c>
      <c r="O8" s="2">
        <f t="shared" si="5"/>
        <v>3.3333333333333333E-2</v>
      </c>
      <c r="P8" s="2">
        <f t="shared" si="6"/>
        <v>2.2296668460690124E-2</v>
      </c>
    </row>
    <row r="9" spans="1:16" x14ac:dyDescent="0.35">
      <c r="A9" s="1">
        <v>7658</v>
      </c>
      <c r="B9" s="1">
        <v>243.44880000000001</v>
      </c>
      <c r="C9" s="1">
        <v>-96.262360000000001</v>
      </c>
      <c r="D9" s="1">
        <f t="shared" si="0"/>
        <v>6.262360000000001</v>
      </c>
      <c r="E9" s="1">
        <v>7658</v>
      </c>
      <c r="F9" s="1">
        <v>243.44880000000001</v>
      </c>
      <c r="G9" s="1">
        <v>-93.885180000000005</v>
      </c>
      <c r="H9" s="1">
        <f t="shared" si="1"/>
        <v>3.8851800000000054</v>
      </c>
      <c r="I9" s="2"/>
      <c r="J9" s="2" t="s">
        <v>31</v>
      </c>
      <c r="K9" s="2"/>
      <c r="L9">
        <f t="shared" si="2"/>
        <v>4.8493599999999972</v>
      </c>
      <c r="M9" s="2">
        <f t="shared" si="3"/>
        <v>243.44880000000001</v>
      </c>
      <c r="N9" s="2">
        <f t="shared" si="4"/>
        <v>8.4637298614512177E-2</v>
      </c>
      <c r="O9" s="2">
        <f t="shared" si="5"/>
        <v>3.3333333333333333E-2</v>
      </c>
      <c r="P9" s="2">
        <f t="shared" si="6"/>
        <v>2.0744808956279365E-2</v>
      </c>
    </row>
    <row r="10" spans="1:16" x14ac:dyDescent="0.35">
      <c r="A10" s="1">
        <v>8874</v>
      </c>
      <c r="B10" s="1">
        <v>283.98610000000002</v>
      </c>
      <c r="C10" s="1">
        <v>-94.982759999999999</v>
      </c>
      <c r="D10" s="1">
        <f t="shared" si="0"/>
        <v>4.982759999999999</v>
      </c>
      <c r="E10" s="1">
        <v>8874</v>
      </c>
      <c r="F10" s="1">
        <v>283.98610000000002</v>
      </c>
      <c r="G10" s="1">
        <v>-93.147599999999997</v>
      </c>
      <c r="H10" s="1">
        <f t="shared" si="1"/>
        <v>3.1475999999999971</v>
      </c>
      <c r="I10" s="2"/>
      <c r="J10" s="2"/>
      <c r="K10" s="2"/>
      <c r="L10">
        <f t="shared" si="2"/>
        <v>3.840769999999992</v>
      </c>
      <c r="M10" s="2">
        <f t="shared" si="3"/>
        <v>283.98610000000002</v>
      </c>
      <c r="N10" s="2">
        <f t="shared" si="4"/>
        <v>6.7034082311822465E-2</v>
      </c>
      <c r="O10" s="2">
        <f t="shared" si="5"/>
        <v>3.3333333333333333E-2</v>
      </c>
      <c r="P10" s="2">
        <f t="shared" si="6"/>
        <v>1.6014792150449587E-2</v>
      </c>
    </row>
    <row r="11" spans="1:16" x14ac:dyDescent="0.35">
      <c r="A11" s="1">
        <v>10087</v>
      </c>
      <c r="B11" s="1">
        <v>324.42340000000002</v>
      </c>
      <c r="C11" s="1">
        <v>-94.473740000000006</v>
      </c>
      <c r="D11" s="1">
        <f t="shared" si="0"/>
        <v>4.4737400000000065</v>
      </c>
      <c r="E11" s="1">
        <v>10087</v>
      </c>
      <c r="F11" s="1">
        <v>324.42340000000002</v>
      </c>
      <c r="G11" s="1">
        <v>-92.673680000000004</v>
      </c>
      <c r="H11" s="1">
        <f t="shared" si="1"/>
        <v>2.6736800000000045</v>
      </c>
      <c r="I11" s="2"/>
      <c r="J11" s="2"/>
      <c r="K11" s="2"/>
      <c r="L11">
        <f t="shared" si="2"/>
        <v>3.3492999999999995</v>
      </c>
      <c r="M11" s="2">
        <f t="shared" si="3"/>
        <v>324.42340000000002</v>
      </c>
      <c r="N11" s="2">
        <f t="shared" si="4"/>
        <v>5.8456312637046072E-2</v>
      </c>
      <c r="O11" s="2">
        <f t="shared" si="5"/>
        <v>3.3333333333333333E-2</v>
      </c>
      <c r="P11" s="2">
        <f t="shared" si="6"/>
        <v>1.5708486866724582E-2</v>
      </c>
    </row>
    <row r="12" spans="1:16" x14ac:dyDescent="0.35">
      <c r="A12" s="1">
        <v>11302</v>
      </c>
      <c r="B12" s="1">
        <v>364.9273</v>
      </c>
      <c r="C12" s="1">
        <v>-93.900790000000001</v>
      </c>
      <c r="D12" s="1">
        <f t="shared" si="0"/>
        <v>3.9007900000000006</v>
      </c>
      <c r="E12" s="1">
        <v>11302</v>
      </c>
      <c r="F12" s="1">
        <v>364.9273</v>
      </c>
      <c r="G12" s="1">
        <v>-92.3339</v>
      </c>
      <c r="H12" s="1">
        <f t="shared" si="1"/>
        <v>2.3338999999999999</v>
      </c>
      <c r="I12" s="2"/>
      <c r="J12" s="2"/>
      <c r="K12" s="2"/>
      <c r="L12">
        <f t="shared" si="2"/>
        <v>2.8929349999999943</v>
      </c>
      <c r="M12" s="2">
        <f t="shared" si="3"/>
        <v>364.9273</v>
      </c>
      <c r="N12" s="2">
        <f t="shared" si="4"/>
        <v>5.0491240796182058E-2</v>
      </c>
      <c r="O12" s="2">
        <f t="shared" si="5"/>
        <v>3.3333333333333333E-2</v>
      </c>
      <c r="P12" s="2">
        <f t="shared" si="6"/>
        <v>1.3673694758286982E-2</v>
      </c>
    </row>
    <row r="13" spans="1:16" x14ac:dyDescent="0.35">
      <c r="A13" s="1">
        <v>12515</v>
      </c>
      <c r="B13" s="1">
        <v>405.3646</v>
      </c>
      <c r="C13" s="1">
        <v>-93.582409999999996</v>
      </c>
      <c r="D13" s="1">
        <f t="shared" si="0"/>
        <v>3.5824099999999959</v>
      </c>
      <c r="E13" s="1">
        <v>12515</v>
      </c>
      <c r="F13" s="1">
        <v>405.3646</v>
      </c>
      <c r="G13" s="1">
        <v>-91.857309999999998</v>
      </c>
      <c r="H13" s="1">
        <f t="shared" si="1"/>
        <v>1.8573099999999982</v>
      </c>
      <c r="I13" s="2"/>
      <c r="J13" s="2"/>
      <c r="K13" s="2"/>
      <c r="L13">
        <f t="shared" si="2"/>
        <v>2.4954499999999911</v>
      </c>
      <c r="M13" s="2">
        <f t="shared" si="3"/>
        <v>405.3646</v>
      </c>
      <c r="N13" s="2">
        <f t="shared" si="4"/>
        <v>4.3553818818892344E-2</v>
      </c>
      <c r="O13" s="2">
        <f t="shared" si="5"/>
        <v>3.3333333333333333E-2</v>
      </c>
      <c r="P13" s="2">
        <f t="shared" si="6"/>
        <v>1.5054337463077069E-2</v>
      </c>
    </row>
    <row r="14" spans="1:16" x14ac:dyDescent="0.35">
      <c r="A14" s="1">
        <v>13728</v>
      </c>
      <c r="B14" s="1">
        <v>445.80189999999999</v>
      </c>
      <c r="C14" s="1">
        <v>-92.924350000000004</v>
      </c>
      <c r="D14" s="1">
        <f t="shared" si="0"/>
        <v>2.924350000000004</v>
      </c>
      <c r="E14" s="1">
        <v>13728</v>
      </c>
      <c r="F14" s="1">
        <v>445.80189999999999</v>
      </c>
      <c r="G14" s="1">
        <v>-91.489239999999995</v>
      </c>
      <c r="H14" s="1">
        <f t="shared" si="1"/>
        <v>1.4892399999999952</v>
      </c>
      <c r="I14" s="2"/>
      <c r="J14" s="2"/>
      <c r="K14" s="2"/>
      <c r="L14">
        <f t="shared" si="2"/>
        <v>1.9823849999999936</v>
      </c>
      <c r="M14" s="2">
        <f t="shared" si="3"/>
        <v>445.80189999999999</v>
      </c>
      <c r="N14" s="2">
        <f t="shared" si="4"/>
        <v>3.4599145292147679E-2</v>
      </c>
      <c r="O14" s="2">
        <f t="shared" si="5"/>
        <v>3.3333333333333333E-2</v>
      </c>
      <c r="P14" s="2">
        <f t="shared" si="6"/>
        <v>1.2523697314147987E-2</v>
      </c>
    </row>
    <row r="15" spans="1:16" x14ac:dyDescent="0.35">
      <c r="A15" s="1">
        <v>14942</v>
      </c>
      <c r="B15" s="1">
        <v>486.27249999999998</v>
      </c>
      <c r="C15" s="1">
        <v>-92.730450000000005</v>
      </c>
      <c r="D15" s="1">
        <f t="shared" si="0"/>
        <v>2.7304500000000047</v>
      </c>
      <c r="E15" s="1">
        <v>14942</v>
      </c>
      <c r="F15" s="1">
        <v>486.27249999999998</v>
      </c>
      <c r="G15" s="1">
        <v>-91.273269999999997</v>
      </c>
      <c r="H15" s="1">
        <f t="shared" si="1"/>
        <v>1.2732699999999966</v>
      </c>
      <c r="I15" s="2"/>
      <c r="J15" s="2"/>
      <c r="K15" s="2"/>
      <c r="L15">
        <f t="shared" si="2"/>
        <v>1.7774499999999946</v>
      </c>
      <c r="M15" s="2">
        <f t="shared" si="3"/>
        <v>486.27249999999998</v>
      </c>
      <c r="N15" s="2">
        <f t="shared" si="4"/>
        <v>3.1022354789573117E-2</v>
      </c>
      <c r="O15" s="2">
        <f t="shared" si="5"/>
        <v>3.3333333333333333E-2</v>
      </c>
      <c r="P15" s="2">
        <f t="shared" si="6"/>
        <v>1.2716294397105556E-2</v>
      </c>
    </row>
    <row r="16" spans="1:16" x14ac:dyDescent="0.35">
      <c r="A16" s="1">
        <v>16156</v>
      </c>
      <c r="B16" s="1">
        <v>526.74310000000003</v>
      </c>
      <c r="C16" s="1">
        <v>-92.748159999999999</v>
      </c>
      <c r="D16" s="1">
        <f t="shared" si="0"/>
        <v>2.7481599999999986</v>
      </c>
      <c r="E16" s="1">
        <v>16156</v>
      </c>
      <c r="F16" s="1">
        <v>526.74310000000003</v>
      </c>
      <c r="G16" s="1">
        <v>-91.00891</v>
      </c>
      <c r="H16" s="1">
        <f t="shared" si="1"/>
        <v>1.0089100000000002</v>
      </c>
      <c r="I16" s="2"/>
      <c r="J16" s="2"/>
      <c r="K16" s="2"/>
      <c r="L16">
        <f t="shared" si="2"/>
        <v>1.6541249999999934</v>
      </c>
      <c r="M16" s="2">
        <f t="shared" si="3"/>
        <v>526.74310000000003</v>
      </c>
      <c r="N16" s="2">
        <f t="shared" si="4"/>
        <v>2.8869927489551087E-2</v>
      </c>
      <c r="O16" s="2">
        <f t="shared" si="5"/>
        <v>3.3333333333333333E-2</v>
      </c>
      <c r="P16" s="2">
        <f t="shared" si="6"/>
        <v>1.5177819507655675E-2</v>
      </c>
    </row>
    <row r="17" spans="1:16" x14ac:dyDescent="0.35">
      <c r="A17" s="1">
        <v>17368</v>
      </c>
      <c r="B17" s="1">
        <v>567.14710000000002</v>
      </c>
      <c r="C17" s="1">
        <v>-92.39873</v>
      </c>
      <c r="D17" s="1">
        <f t="shared" si="0"/>
        <v>2.3987300000000005</v>
      </c>
      <c r="E17" s="1">
        <v>17368</v>
      </c>
      <c r="F17" s="1">
        <v>567.14710000000002</v>
      </c>
      <c r="G17" s="1">
        <v>-90.602459999999994</v>
      </c>
      <c r="H17" s="1">
        <f>-90-G17</f>
        <v>0.60245999999999356</v>
      </c>
      <c r="I17" s="2"/>
      <c r="J17" s="2"/>
      <c r="K17" s="2"/>
      <c r="L17">
        <f t="shared" si="2"/>
        <v>1.276184999999991</v>
      </c>
      <c r="M17" s="2">
        <f t="shared" si="3"/>
        <v>567.14710000000002</v>
      </c>
      <c r="N17" s="2">
        <f t="shared" si="4"/>
        <v>2.2273630114563677E-2</v>
      </c>
      <c r="O17" s="2">
        <f t="shared" si="5"/>
        <v>3.3333333333333333E-2</v>
      </c>
      <c r="P17" s="2">
        <f t="shared" si="6"/>
        <v>1.5675412877399333E-2</v>
      </c>
    </row>
    <row r="24" spans="1:16" x14ac:dyDescent="0.35">
      <c r="A24" s="1"/>
      <c r="B24" s="1" t="s">
        <v>20</v>
      </c>
      <c r="C24" s="1"/>
      <c r="D24" s="1"/>
      <c r="E24" s="1"/>
      <c r="F24" s="1"/>
    </row>
    <row r="25" spans="1:16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35">
      <c r="A26" s="1"/>
      <c r="B26" s="4">
        <v>397</v>
      </c>
      <c r="C26" s="4">
        <v>607</v>
      </c>
      <c r="D26" s="4">
        <f>(C26-B26)+1</f>
        <v>211</v>
      </c>
      <c r="E26" s="4">
        <f>D26/5</f>
        <v>42.2</v>
      </c>
      <c r="F26" s="4">
        <f>E26*(1/30)</f>
        <v>1.4066666666666667</v>
      </c>
      <c r="G26" s="4">
        <f>F26/(2*PI())</f>
        <v>0.22387795328259946</v>
      </c>
      <c r="H26" s="4">
        <f>(G26*G26)*9.81</f>
        <v>0.49169032544651675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98B7-F26E-4D5F-8D5D-5BBABBF2DBCA}">
  <dimension ref="B1:J10"/>
  <sheetViews>
    <sheetView tabSelected="1" workbookViewId="0">
      <selection activeCell="G1" sqref="G1:J10"/>
    </sheetView>
  </sheetViews>
  <sheetFormatPr defaultRowHeight="14.5" x14ac:dyDescent="0.35"/>
  <sheetData>
    <row r="1" spans="2:10" x14ac:dyDescent="0.35">
      <c r="B1" t="s">
        <v>33</v>
      </c>
      <c r="C1" t="s">
        <v>34</v>
      </c>
      <c r="D1" t="s">
        <v>35</v>
      </c>
      <c r="E1" t="s">
        <v>36</v>
      </c>
      <c r="G1" t="s">
        <v>33</v>
      </c>
      <c r="H1" t="s">
        <v>34</v>
      </c>
      <c r="I1" t="s">
        <v>35</v>
      </c>
      <c r="J1" t="s">
        <v>36</v>
      </c>
    </row>
    <row r="2" spans="2:10" x14ac:dyDescent="0.35">
      <c r="B2">
        <v>10.95</v>
      </c>
      <c r="C2">
        <v>343.06737984429299</v>
      </c>
      <c r="D2">
        <v>0.1</v>
      </c>
      <c r="E2">
        <v>12.9249727332402</v>
      </c>
      <c r="G2">
        <v>10.95</v>
      </c>
      <c r="H2">
        <v>343.06737984429299</v>
      </c>
      <c r="I2">
        <v>0.1</v>
      </c>
      <c r="J2">
        <v>12.9249727332402</v>
      </c>
    </row>
    <row r="3" spans="2:10" x14ac:dyDescent="0.35">
      <c r="B3">
        <v>16.399999999999999</v>
      </c>
      <c r="C3">
        <v>463.79441737610898</v>
      </c>
      <c r="D3">
        <v>0.1</v>
      </c>
      <c r="E3">
        <v>16.4200121751918</v>
      </c>
      <c r="G3">
        <v>16.399999999999999</v>
      </c>
      <c r="H3">
        <v>463.79441737610898</v>
      </c>
      <c r="I3">
        <v>0.1</v>
      </c>
      <c r="J3">
        <v>16.4200121751918</v>
      </c>
    </row>
    <row r="4" spans="2:10" x14ac:dyDescent="0.35">
      <c r="B4">
        <v>20.75</v>
      </c>
      <c r="C4">
        <v>514.06112114718997</v>
      </c>
      <c r="D4">
        <v>0.1</v>
      </c>
      <c r="E4">
        <v>10.5269065704812</v>
      </c>
      <c r="G4">
        <v>20.75</v>
      </c>
      <c r="H4">
        <v>514.06112114718997</v>
      </c>
      <c r="I4">
        <v>0.1</v>
      </c>
      <c r="J4">
        <v>17.1353707049063</v>
      </c>
    </row>
    <row r="5" spans="2:10" x14ac:dyDescent="0.35">
      <c r="B5">
        <v>24.3</v>
      </c>
      <c r="C5">
        <v>463.285583147083</v>
      </c>
      <c r="D5">
        <v>0.1</v>
      </c>
      <c r="E5">
        <v>9.5444804514781403</v>
      </c>
      <c r="G5">
        <v>24.3</v>
      </c>
      <c r="H5">
        <v>463.285583147083</v>
      </c>
      <c r="I5">
        <v>0.1</v>
      </c>
      <c r="J5">
        <v>15.442852771569401</v>
      </c>
    </row>
    <row r="6" spans="2:10" x14ac:dyDescent="0.35">
      <c r="B6">
        <v>30.1</v>
      </c>
      <c r="C6">
        <v>479.87190472681999</v>
      </c>
      <c r="D6">
        <v>0.1</v>
      </c>
      <c r="E6">
        <v>5.1828034116898696</v>
      </c>
      <c r="G6">
        <v>30.1</v>
      </c>
      <c r="H6">
        <v>479.87190472681999</v>
      </c>
      <c r="I6">
        <v>0.1</v>
      </c>
      <c r="J6">
        <v>15.995730157560599</v>
      </c>
    </row>
    <row r="7" spans="2:10" x14ac:dyDescent="0.35">
      <c r="B7">
        <v>34.6</v>
      </c>
      <c r="C7">
        <v>465.62990611073502</v>
      </c>
      <c r="D7">
        <v>0.1</v>
      </c>
      <c r="E7">
        <v>2.9760194487037901</v>
      </c>
      <c r="G7">
        <v>34.6</v>
      </c>
      <c r="H7">
        <v>465.62990611073502</v>
      </c>
      <c r="I7">
        <v>0.1</v>
      </c>
      <c r="J7">
        <v>15.5209968703578</v>
      </c>
    </row>
    <row r="8" spans="2:10" x14ac:dyDescent="0.35">
      <c r="B8">
        <v>39.200000000000003</v>
      </c>
      <c r="C8">
        <v>444.57233800827998</v>
      </c>
      <c r="D8">
        <v>0.1</v>
      </c>
      <c r="E8">
        <v>8.6412964993168</v>
      </c>
      <c r="G8">
        <v>39.200000000000003</v>
      </c>
      <c r="H8">
        <v>444.57233800827998</v>
      </c>
      <c r="I8">
        <v>0.1</v>
      </c>
      <c r="J8">
        <v>14.8190779336093</v>
      </c>
    </row>
    <row r="9" spans="2:10" x14ac:dyDescent="0.35">
      <c r="B9">
        <v>42.8</v>
      </c>
      <c r="C9">
        <v>422.14563967364398</v>
      </c>
      <c r="D9">
        <v>0.1</v>
      </c>
      <c r="E9">
        <v>9.3728953070143994</v>
      </c>
      <c r="G9">
        <v>42.8</v>
      </c>
      <c r="H9">
        <v>422.14563967364398</v>
      </c>
      <c r="I9">
        <v>0.1</v>
      </c>
      <c r="J9">
        <v>14.071521322454799</v>
      </c>
    </row>
    <row r="10" spans="2:10" x14ac:dyDescent="0.35">
      <c r="B10">
        <v>48.8</v>
      </c>
      <c r="C10">
        <v>430.74108669930598</v>
      </c>
      <c r="D10">
        <v>0.1</v>
      </c>
      <c r="E10">
        <v>20.814407894632499</v>
      </c>
      <c r="G10">
        <v>48.8</v>
      </c>
      <c r="H10">
        <v>430.74108669930598</v>
      </c>
      <c r="I10">
        <v>0.1</v>
      </c>
      <c r="J10">
        <v>16.473351236407701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opLeftCell="A10" zoomScaleNormal="100" workbookViewId="0">
      <selection activeCell="O9" sqref="O9:P14"/>
    </sheetView>
  </sheetViews>
  <sheetFormatPr defaultRowHeight="14.5" x14ac:dyDescent="0.35"/>
  <cols>
    <col min="1" max="1" width="10.453125" bestFit="1" customWidth="1"/>
    <col min="2" max="2" width="9.453125" bestFit="1" customWidth="1"/>
    <col min="3" max="3" width="10" bestFit="1" customWidth="1"/>
    <col min="5" max="5" width="10.453125" bestFit="1" customWidth="1"/>
    <col min="6" max="6" width="9.453125" bestFit="1" customWidth="1"/>
    <col min="7" max="7" width="10" bestFit="1" customWidth="1"/>
    <col min="9" max="9" width="10.7265625" bestFit="1" customWidth="1"/>
  </cols>
  <sheetData>
    <row r="1" spans="1:18" x14ac:dyDescent="0.35">
      <c r="B1" t="s">
        <v>5</v>
      </c>
      <c r="F1" t="s">
        <v>6</v>
      </c>
      <c r="I1" t="s">
        <v>7</v>
      </c>
    </row>
    <row r="2" spans="1:18" x14ac:dyDescent="0.35">
      <c r="A2" t="s">
        <v>4</v>
      </c>
      <c r="B2" t="s">
        <v>0</v>
      </c>
      <c r="C2" t="s">
        <v>1</v>
      </c>
      <c r="D2" t="s">
        <v>10</v>
      </c>
      <c r="E2" t="s">
        <v>4</v>
      </c>
      <c r="F2" t="s">
        <v>0</v>
      </c>
      <c r="G2" t="s">
        <v>1</v>
      </c>
      <c r="H2" t="s">
        <v>10</v>
      </c>
      <c r="J2" t="s">
        <v>8</v>
      </c>
      <c r="K2" t="s">
        <v>11</v>
      </c>
      <c r="M2" t="s">
        <v>0</v>
      </c>
      <c r="N2" t="s">
        <v>1</v>
      </c>
      <c r="O2" t="s">
        <v>2</v>
      </c>
      <c r="P2" t="s">
        <v>3</v>
      </c>
    </row>
    <row r="3" spans="1:18" x14ac:dyDescent="0.35">
      <c r="A3" s="1">
        <v>218</v>
      </c>
      <c r="B3" s="1">
        <v>0</v>
      </c>
      <c r="C3" s="1">
        <v>-111.5722</v>
      </c>
      <c r="D3" s="1">
        <f>-90-C3</f>
        <v>21.572199999999995</v>
      </c>
      <c r="E3" s="1">
        <v>218</v>
      </c>
      <c r="F3" s="1">
        <v>0</v>
      </c>
      <c r="G3" s="1">
        <v>-109.9276</v>
      </c>
      <c r="H3" s="1">
        <f>-90-G3</f>
        <v>19.927599999999998</v>
      </c>
      <c r="I3" t="s">
        <v>9</v>
      </c>
      <c r="K3">
        <f>(H3+D3)/2-$I$9</f>
        <v>20.551984999999995</v>
      </c>
      <c r="M3" s="2">
        <v>0</v>
      </c>
      <c r="N3" s="2">
        <f>RADIANS(K3)</f>
        <v>0.35869980607048674</v>
      </c>
      <c r="O3" s="2">
        <f>1/30</f>
        <v>3.3333333333333333E-2</v>
      </c>
      <c r="P3" s="2">
        <f>RADIANS((D3-H3)/2)</f>
        <v>1.4351842439149345E-2</v>
      </c>
      <c r="R3" s="2"/>
    </row>
    <row r="4" spans="1:18" x14ac:dyDescent="0.35">
      <c r="A4" s="1">
        <v>668</v>
      </c>
      <c r="B4" s="1">
        <v>15.001469999999999</v>
      </c>
      <c r="C4" s="1">
        <v>-109.14230000000001</v>
      </c>
      <c r="D4" s="1">
        <f t="shared" ref="D4:D22" si="0">-90-C4</f>
        <v>19.142300000000006</v>
      </c>
      <c r="E4" s="1">
        <v>668</v>
      </c>
      <c r="F4" s="1">
        <v>15.001469999999999</v>
      </c>
      <c r="G4" s="1">
        <v>-107.8104</v>
      </c>
      <c r="H4" s="1">
        <f t="shared" ref="H4:H22" si="1">-90-G4</f>
        <v>17.810400000000001</v>
      </c>
      <c r="I4" s="1">
        <v>-90.562989999999999</v>
      </c>
      <c r="K4">
        <f t="shared" ref="K4:K22" si="2">(H4+D4)/2-$I$9</f>
        <v>18.278435000000002</v>
      </c>
      <c r="M4" s="2">
        <v>15.001469999999999</v>
      </c>
      <c r="N4" s="2">
        <f t="shared" ref="N4:N22" si="3">RADIANS(K4)</f>
        <v>0.31901887286176978</v>
      </c>
      <c r="O4" s="2">
        <f t="shared" ref="O4:O22" si="4">1/30</f>
        <v>3.3333333333333333E-2</v>
      </c>
      <c r="P4" s="2">
        <f t="shared" ref="P4:P22" si="5">RADIANS((D4-H4)/2)</f>
        <v>1.1623020153656276E-2</v>
      </c>
      <c r="R4" s="2">
        <f>N3-N4</f>
        <v>3.9680933208716962E-2</v>
      </c>
    </row>
    <row r="5" spans="1:18" x14ac:dyDescent="0.35">
      <c r="A5" s="1">
        <v>1116</v>
      </c>
      <c r="B5" s="1">
        <v>29.936260000000001</v>
      </c>
      <c r="C5" s="1">
        <v>-106.3968</v>
      </c>
      <c r="D5" s="1">
        <f t="shared" si="0"/>
        <v>16.396799999999999</v>
      </c>
      <c r="E5" s="1">
        <v>1116</v>
      </c>
      <c r="F5" s="1">
        <v>29.936260000000001</v>
      </c>
      <c r="G5" s="1">
        <v>-104.91379999999999</v>
      </c>
      <c r="H5" s="1">
        <f t="shared" si="1"/>
        <v>14.913799999999995</v>
      </c>
      <c r="I5" s="1">
        <v>-89.832840000000004</v>
      </c>
      <c r="K5">
        <f t="shared" si="2"/>
        <v>15.457384999999995</v>
      </c>
      <c r="M5" s="2">
        <v>29.936260000000001</v>
      </c>
      <c r="N5" s="2">
        <f t="shared" si="3"/>
        <v>0.26978226199838362</v>
      </c>
      <c r="O5" s="2">
        <f t="shared" si="4"/>
        <v>3.3333333333333333E-2</v>
      </c>
      <c r="P5" s="2">
        <f t="shared" si="5"/>
        <v>1.2941616403537989E-2</v>
      </c>
      <c r="R5" s="2">
        <f t="shared" ref="R5:R22" si="6">N4-N5</f>
        <v>4.9236610863386154E-2</v>
      </c>
    </row>
    <row r="6" spans="1:18" x14ac:dyDescent="0.35">
      <c r="A6" s="1">
        <v>1564</v>
      </c>
      <c r="B6" s="1">
        <v>44.871040000000001</v>
      </c>
      <c r="C6" s="1">
        <v>-104.1138</v>
      </c>
      <c r="D6" s="1">
        <f t="shared" si="0"/>
        <v>14.113799999999998</v>
      </c>
      <c r="E6" s="1">
        <v>1564</v>
      </c>
      <c r="F6" s="1">
        <v>44.871040000000001</v>
      </c>
      <c r="G6" s="1">
        <v>-102.4552</v>
      </c>
      <c r="H6" s="1">
        <f t="shared" si="1"/>
        <v>12.455200000000005</v>
      </c>
      <c r="J6" t="s">
        <v>30</v>
      </c>
      <c r="K6">
        <f t="shared" si="2"/>
        <v>13.086584999999999</v>
      </c>
      <c r="M6" s="2">
        <v>44.871040000000001</v>
      </c>
      <c r="N6" s="2">
        <f t="shared" si="3"/>
        <v>0.22840399609210213</v>
      </c>
      <c r="O6" s="2">
        <f t="shared" si="4"/>
        <v>3.3333333333333333E-2</v>
      </c>
      <c r="P6" s="2">
        <f t="shared" si="5"/>
        <v>1.4474015486788911E-2</v>
      </c>
      <c r="R6" s="2">
        <f t="shared" si="6"/>
        <v>4.1378265906281492E-2</v>
      </c>
    </row>
    <row r="7" spans="1:18" x14ac:dyDescent="0.35">
      <c r="A7" s="1">
        <v>2011</v>
      </c>
      <c r="B7" s="1">
        <v>59.772500000000001</v>
      </c>
      <c r="C7" s="1">
        <v>-101.8762</v>
      </c>
      <c r="D7" s="1">
        <f t="shared" si="0"/>
        <v>11.876199999999997</v>
      </c>
      <c r="E7" s="1">
        <v>2011</v>
      </c>
      <c r="F7" s="1">
        <v>59.772500000000001</v>
      </c>
      <c r="G7" s="1">
        <v>-100.4888</v>
      </c>
      <c r="H7" s="1">
        <f t="shared" si="1"/>
        <v>10.488799999999998</v>
      </c>
      <c r="I7" s="1">
        <f>ABS(I4+90)</f>
        <v>0.56298999999999921</v>
      </c>
      <c r="K7">
        <f t="shared" si="2"/>
        <v>10.984584999999996</v>
      </c>
      <c r="M7" s="2">
        <v>59.772500000000001</v>
      </c>
      <c r="N7" s="2">
        <f t="shared" si="3"/>
        <v>0.19171717521518125</v>
      </c>
      <c r="O7" s="2">
        <f t="shared" si="4"/>
        <v>3.3333333333333333E-2</v>
      </c>
      <c r="P7" s="2">
        <f t="shared" si="5"/>
        <v>1.210734902108466E-2</v>
      </c>
      <c r="R7" s="2">
        <f t="shared" si="6"/>
        <v>3.6686820876920878E-2</v>
      </c>
    </row>
    <row r="8" spans="1:18" x14ac:dyDescent="0.35">
      <c r="A8" s="1">
        <v>2458</v>
      </c>
      <c r="B8" s="1">
        <v>74.673959999999994</v>
      </c>
      <c r="C8" s="1">
        <v>-99.772530000000003</v>
      </c>
      <c r="D8" s="1">
        <f t="shared" si="0"/>
        <v>9.7725300000000033</v>
      </c>
      <c r="E8" s="1">
        <v>2458</v>
      </c>
      <c r="F8" s="1">
        <v>74.673959999999994</v>
      </c>
      <c r="G8" s="1">
        <v>-98.803280000000001</v>
      </c>
      <c r="H8" s="1">
        <f t="shared" si="1"/>
        <v>8.8032800000000009</v>
      </c>
      <c r="I8" s="1">
        <f>-90-I5</f>
        <v>-0.16715999999999553</v>
      </c>
      <c r="K8">
        <f t="shared" si="2"/>
        <v>9.0899900000000002</v>
      </c>
      <c r="M8" s="2">
        <v>74.673959999999994</v>
      </c>
      <c r="N8" s="2">
        <f t="shared" si="3"/>
        <v>0.15865025447335937</v>
      </c>
      <c r="O8" s="2">
        <f t="shared" si="4"/>
        <v>3.3333333333333333E-2</v>
      </c>
      <c r="P8" s="2">
        <f t="shared" si="5"/>
        <v>8.4583018874775408E-3</v>
      </c>
      <c r="R8" s="2">
        <f t="shared" si="6"/>
        <v>3.3066920741821881E-2</v>
      </c>
    </row>
    <row r="9" spans="1:18" x14ac:dyDescent="0.35">
      <c r="A9" s="1">
        <v>2924</v>
      </c>
      <c r="B9" s="1">
        <v>90.20881</v>
      </c>
      <c r="C9" s="1">
        <v>-98.155640000000005</v>
      </c>
      <c r="D9" s="1">
        <f t="shared" si="0"/>
        <v>8.1556400000000053</v>
      </c>
      <c r="E9" s="1">
        <v>2924</v>
      </c>
      <c r="F9" s="1">
        <v>90.20881</v>
      </c>
      <c r="G9" s="1">
        <v>-96.963999999999999</v>
      </c>
      <c r="H9" s="1">
        <f t="shared" si="1"/>
        <v>6.9639999999999986</v>
      </c>
      <c r="I9" s="1">
        <f>AVERAGE(I7:I8)</f>
        <v>0.19791500000000184</v>
      </c>
      <c r="K9">
        <f t="shared" si="2"/>
        <v>7.3619050000000001</v>
      </c>
      <c r="M9" s="2">
        <v>90.20881</v>
      </c>
      <c r="N9" s="2">
        <f t="shared" si="3"/>
        <v>0.12848948146903316</v>
      </c>
      <c r="O9" s="2">
        <f t="shared" si="4"/>
        <v>3.3333333333333333E-2</v>
      </c>
      <c r="P9" s="2">
        <f t="shared" si="5"/>
        <v>1.0399020749232673E-2</v>
      </c>
      <c r="R9" s="2">
        <f t="shared" si="6"/>
        <v>3.0160773004326208E-2</v>
      </c>
    </row>
    <row r="10" spans="1:18" x14ac:dyDescent="0.35">
      <c r="A10" s="1">
        <v>3370</v>
      </c>
      <c r="B10" s="1">
        <v>105.07689999999999</v>
      </c>
      <c r="C10" s="1">
        <v>-96.428619999999995</v>
      </c>
      <c r="D10" s="1">
        <f t="shared" si="0"/>
        <v>6.4286199999999951</v>
      </c>
      <c r="E10" s="1">
        <v>3370</v>
      </c>
      <c r="F10" s="1">
        <v>105.07689999999999</v>
      </c>
      <c r="G10" s="1">
        <v>-95.218360000000004</v>
      </c>
      <c r="H10" s="1">
        <f t="shared" si="1"/>
        <v>5.2183600000000041</v>
      </c>
      <c r="K10">
        <f t="shared" si="2"/>
        <v>5.6255749999999978</v>
      </c>
      <c r="M10" s="2">
        <v>105.07689999999999</v>
      </c>
      <c r="N10" s="2">
        <f t="shared" si="3"/>
        <v>9.8184806067879965E-2</v>
      </c>
      <c r="O10" s="2">
        <f t="shared" si="4"/>
        <v>3.3333333333333333E-2</v>
      </c>
      <c r="P10" s="2">
        <f t="shared" si="5"/>
        <v>1.0561510902593208E-2</v>
      </c>
      <c r="R10" s="2">
        <f t="shared" si="6"/>
        <v>3.0304675401153197E-2</v>
      </c>
    </row>
    <row r="11" spans="1:18" x14ac:dyDescent="0.35">
      <c r="A11" s="1">
        <v>3815</v>
      </c>
      <c r="B11" s="1">
        <v>119.9117</v>
      </c>
      <c r="C11" s="1">
        <v>-95.495220000000003</v>
      </c>
      <c r="D11" s="1">
        <f t="shared" si="0"/>
        <v>5.4952200000000033</v>
      </c>
      <c r="E11" s="1">
        <v>3815</v>
      </c>
      <c r="F11" s="1">
        <v>119.9117</v>
      </c>
      <c r="G11" s="1">
        <v>-94.116919999999993</v>
      </c>
      <c r="H11" s="1">
        <f t="shared" si="1"/>
        <v>4.1169199999999933</v>
      </c>
      <c r="K11">
        <f t="shared" si="2"/>
        <v>4.6081549999999964</v>
      </c>
      <c r="M11" s="2">
        <v>119.9117</v>
      </c>
      <c r="N11" s="2">
        <f t="shared" si="3"/>
        <v>8.0427477192239236E-2</v>
      </c>
      <c r="O11" s="2">
        <f t="shared" si="4"/>
        <v>3.3333333333333333E-2</v>
      </c>
      <c r="P11" s="2">
        <f t="shared" si="5"/>
        <v>1.202793654011901E-2</v>
      </c>
      <c r="R11" s="2">
        <f t="shared" si="6"/>
        <v>1.7757328875640729E-2</v>
      </c>
    </row>
    <row r="12" spans="1:18" x14ac:dyDescent="0.35">
      <c r="A12" s="1">
        <v>4260</v>
      </c>
      <c r="B12" s="1">
        <v>134.7465</v>
      </c>
      <c r="C12" s="1">
        <v>-94.236339999999998</v>
      </c>
      <c r="D12" s="1">
        <f t="shared" si="0"/>
        <v>4.2363399999999984</v>
      </c>
      <c r="E12" s="1">
        <v>4260</v>
      </c>
      <c r="F12" s="1">
        <v>134.7465</v>
      </c>
      <c r="G12" s="1">
        <v>-92.983630000000005</v>
      </c>
      <c r="H12" s="1">
        <f t="shared" si="1"/>
        <v>2.9836300000000051</v>
      </c>
      <c r="K12">
        <f t="shared" si="2"/>
        <v>3.4120699999999999</v>
      </c>
      <c r="M12" s="2">
        <v>134.7465</v>
      </c>
      <c r="N12" s="2">
        <f t="shared" si="3"/>
        <v>5.9551855808522916E-2</v>
      </c>
      <c r="O12" s="2">
        <f t="shared" si="4"/>
        <v>3.3333333333333333E-2</v>
      </c>
      <c r="P12" s="2">
        <f t="shared" si="5"/>
        <v>1.0931957036329024E-2</v>
      </c>
      <c r="R12" s="2">
        <f t="shared" si="6"/>
        <v>2.087562138371632E-2</v>
      </c>
    </row>
    <row r="13" spans="1:18" x14ac:dyDescent="0.35">
      <c r="A13" s="1">
        <v>4725</v>
      </c>
      <c r="B13" s="1">
        <v>150.24799999999999</v>
      </c>
      <c r="C13" s="1">
        <v>-93.561310000000006</v>
      </c>
      <c r="D13" s="1">
        <f t="shared" si="0"/>
        <v>3.561310000000006</v>
      </c>
      <c r="E13" s="1">
        <v>4725</v>
      </c>
      <c r="F13" s="1">
        <v>150.24799999999999</v>
      </c>
      <c r="G13" s="1">
        <v>-92.363759999999999</v>
      </c>
      <c r="H13" s="1">
        <f t="shared" si="1"/>
        <v>2.3637599999999992</v>
      </c>
      <c r="K13">
        <f t="shared" si="2"/>
        <v>2.7646200000000007</v>
      </c>
      <c r="M13" s="2">
        <v>150.24799999999999</v>
      </c>
      <c r="N13" s="2">
        <f t="shared" si="3"/>
        <v>4.8251721566485647E-2</v>
      </c>
      <c r="O13" s="2">
        <f t="shared" si="4"/>
        <v>3.3333333333333333E-2</v>
      </c>
      <c r="P13" s="2">
        <f t="shared" si="5"/>
        <v>1.0450595228629105E-2</v>
      </c>
      <c r="R13" s="2">
        <f t="shared" si="6"/>
        <v>1.1300134242037269E-2</v>
      </c>
    </row>
    <row r="14" spans="1:18" x14ac:dyDescent="0.35">
      <c r="A14" s="1">
        <v>5169</v>
      </c>
      <c r="B14" s="1">
        <v>165.04949999999999</v>
      </c>
      <c r="C14" s="1">
        <v>-92.597369999999998</v>
      </c>
      <c r="D14" s="1">
        <f t="shared" si="0"/>
        <v>2.597369999999998</v>
      </c>
      <c r="E14" s="1">
        <v>5169</v>
      </c>
      <c r="F14" s="1">
        <v>165.04949999999999</v>
      </c>
      <c r="G14" s="1">
        <v>-91.399879999999996</v>
      </c>
      <c r="H14" s="1">
        <f t="shared" si="1"/>
        <v>1.399879999999996</v>
      </c>
      <c r="K14">
        <f t="shared" si="2"/>
        <v>1.8007099999999951</v>
      </c>
      <c r="M14" s="2">
        <v>165.04949999999999</v>
      </c>
      <c r="N14" s="2">
        <f t="shared" si="3"/>
        <v>3.1428318373587005E-2</v>
      </c>
      <c r="O14" s="2">
        <f t="shared" si="4"/>
        <v>3.3333333333333333E-2</v>
      </c>
      <c r="P14" s="2">
        <f t="shared" si="5"/>
        <v>1.0450071629853465E-2</v>
      </c>
      <c r="R14" s="2">
        <f t="shared" si="6"/>
        <v>1.6823403192898642E-2</v>
      </c>
    </row>
    <row r="15" spans="1:18" x14ac:dyDescent="0.35">
      <c r="A15" s="1">
        <v>5612</v>
      </c>
      <c r="B15" s="1">
        <v>179.8176</v>
      </c>
      <c r="C15" s="1">
        <v>-92.051850000000002</v>
      </c>
      <c r="D15" s="1">
        <f t="shared" si="0"/>
        <v>2.0518500000000017</v>
      </c>
      <c r="E15" s="1">
        <v>5612</v>
      </c>
      <c r="F15" s="1">
        <v>179.8176</v>
      </c>
      <c r="G15" s="1">
        <v>-90.960759999999993</v>
      </c>
      <c r="H15" s="1">
        <f t="shared" si="1"/>
        <v>0.9607599999999934</v>
      </c>
      <c r="K15">
        <f t="shared" si="2"/>
        <v>1.3083899999999957</v>
      </c>
      <c r="M15" s="2">
        <v>179.8176</v>
      </c>
      <c r="N15" s="2">
        <f t="shared" si="3"/>
        <v>2.2835713400168534E-2</v>
      </c>
      <c r="O15" s="2">
        <f t="shared" si="4"/>
        <v>3.3333333333333333E-2</v>
      </c>
      <c r="P15" s="2">
        <f t="shared" si="5"/>
        <v>9.5215564677925378E-3</v>
      </c>
      <c r="R15" s="2">
        <f t="shared" si="6"/>
        <v>8.592604973418471E-3</v>
      </c>
    </row>
    <row r="16" spans="1:18" x14ac:dyDescent="0.35">
      <c r="A16" s="1">
        <v>6076</v>
      </c>
      <c r="B16" s="1">
        <v>195.28569999999999</v>
      </c>
      <c r="C16" s="1">
        <v>-91.62876</v>
      </c>
      <c r="D16" s="1">
        <f t="shared" si="0"/>
        <v>1.6287599999999998</v>
      </c>
      <c r="E16" s="1">
        <v>6076</v>
      </c>
      <c r="F16" s="1">
        <v>195.28569999999999</v>
      </c>
      <c r="G16" s="1">
        <v>-90.711010000000002</v>
      </c>
      <c r="H16" s="1">
        <f t="shared" si="1"/>
        <v>0.7110100000000017</v>
      </c>
      <c r="K16">
        <f t="shared" si="2"/>
        <v>0.97196999999999889</v>
      </c>
      <c r="M16" s="2">
        <v>195.28569999999999</v>
      </c>
      <c r="N16" s="2">
        <f t="shared" si="3"/>
        <v>1.6964076730609266E-2</v>
      </c>
      <c r="O16" s="2">
        <f t="shared" si="4"/>
        <v>3.3333333333333333E-2</v>
      </c>
      <c r="P16" s="2">
        <f t="shared" si="5"/>
        <v>8.0088796050889633E-3</v>
      </c>
      <c r="R16" s="2">
        <f t="shared" si="6"/>
        <v>5.8716366695592687E-3</v>
      </c>
    </row>
    <row r="17" spans="1:18" x14ac:dyDescent="0.35">
      <c r="A17" s="1">
        <v>6518</v>
      </c>
      <c r="B17" s="1">
        <v>210.0205</v>
      </c>
      <c r="C17" s="1">
        <v>-91.399730000000005</v>
      </c>
      <c r="D17" s="1">
        <f t="shared" si="0"/>
        <v>1.3997300000000052</v>
      </c>
      <c r="E17" s="1">
        <v>6518</v>
      </c>
      <c r="F17" s="1">
        <v>210.0205</v>
      </c>
      <c r="G17" s="1">
        <v>-90.295529999999999</v>
      </c>
      <c r="H17" s="1">
        <f t="shared" si="1"/>
        <v>0.2955299999999994</v>
      </c>
      <c r="K17">
        <f t="shared" si="2"/>
        <v>0.64971500000000049</v>
      </c>
      <c r="M17" s="2">
        <v>210.0205</v>
      </c>
      <c r="N17" s="2">
        <f t="shared" si="3"/>
        <v>1.1339665949594967E-2</v>
      </c>
      <c r="O17" s="2">
        <f t="shared" si="4"/>
        <v>3.3333333333333333E-2</v>
      </c>
      <c r="P17" s="2">
        <f t="shared" si="5"/>
        <v>9.6359628002607445E-3</v>
      </c>
      <c r="R17" s="2">
        <f t="shared" si="6"/>
        <v>5.6244107810142982E-3</v>
      </c>
    </row>
    <row r="18" spans="1:18" x14ac:dyDescent="0.35">
      <c r="A18" s="1">
        <v>6961</v>
      </c>
      <c r="B18" s="1">
        <v>224.7886</v>
      </c>
      <c r="C18" s="1">
        <v>-91.291899999999998</v>
      </c>
      <c r="D18" s="1">
        <f t="shared" si="0"/>
        <v>1.2918999999999983</v>
      </c>
      <c r="E18" s="1">
        <v>6961</v>
      </c>
      <c r="F18" s="1">
        <v>224.7886</v>
      </c>
      <c r="G18" s="1">
        <v>-90.198849999999993</v>
      </c>
      <c r="H18" s="1">
        <f t="shared" si="1"/>
        <v>0.19884999999999309</v>
      </c>
      <c r="K18">
        <f t="shared" si="2"/>
        <v>0.54745999999999384</v>
      </c>
      <c r="M18" s="2">
        <v>224.7886</v>
      </c>
      <c r="N18" s="2">
        <f t="shared" si="3"/>
        <v>9.554979522968049E-3</v>
      </c>
      <c r="O18" s="2">
        <f t="shared" si="4"/>
        <v>3.3333333333333333E-2</v>
      </c>
      <c r="P18" s="2">
        <f t="shared" si="5"/>
        <v>9.5386606944620547E-3</v>
      </c>
      <c r="R18" s="2">
        <f t="shared" si="6"/>
        <v>1.7846864266269184E-3</v>
      </c>
    </row>
    <row r="19" spans="1:18" x14ac:dyDescent="0.35">
      <c r="A19" s="1">
        <v>7422</v>
      </c>
      <c r="B19" s="1">
        <v>240.1568</v>
      </c>
      <c r="C19" s="1">
        <v>-91.099440000000001</v>
      </c>
      <c r="D19" s="1">
        <f t="shared" si="0"/>
        <v>1.0994400000000013</v>
      </c>
      <c r="E19" s="1">
        <v>7422</v>
      </c>
      <c r="F19" s="1">
        <v>240.1568</v>
      </c>
      <c r="G19" s="1">
        <v>-89.937539999999998</v>
      </c>
      <c r="H19" s="1">
        <f t="shared" si="1"/>
        <v>-6.2460000000001514E-2</v>
      </c>
      <c r="K19">
        <f t="shared" si="2"/>
        <v>0.32057499999999806</v>
      </c>
      <c r="M19" s="2">
        <v>240.1568</v>
      </c>
      <c r="N19" s="2">
        <f t="shared" si="3"/>
        <v>5.5950892495807876E-3</v>
      </c>
      <c r="O19" s="2">
        <f t="shared" si="4"/>
        <v>3.3333333333333333E-2</v>
      </c>
      <c r="P19" s="2">
        <f t="shared" si="5"/>
        <v>1.0139490289461083E-2</v>
      </c>
      <c r="R19" s="2">
        <f t="shared" si="6"/>
        <v>3.9598902733872614E-3</v>
      </c>
    </row>
    <row r="20" spans="1:18" x14ac:dyDescent="0.35">
      <c r="A20" s="1">
        <v>7863</v>
      </c>
      <c r="B20" s="1">
        <v>254.85820000000001</v>
      </c>
      <c r="C20" s="1">
        <v>-90.99879</v>
      </c>
      <c r="D20" s="1">
        <f t="shared" si="0"/>
        <v>0.99878999999999962</v>
      </c>
      <c r="E20" s="1">
        <v>7863</v>
      </c>
      <c r="F20" s="1">
        <v>254.85820000000001</v>
      </c>
      <c r="G20" s="1">
        <v>-89.943619999999996</v>
      </c>
      <c r="H20" s="1">
        <f t="shared" si="1"/>
        <v>-5.6380000000004316E-2</v>
      </c>
      <c r="K20">
        <f t="shared" si="2"/>
        <v>0.27328999999999581</v>
      </c>
      <c r="M20" s="2">
        <v>254.85820000000001</v>
      </c>
      <c r="N20" s="2">
        <f t="shared" si="3"/>
        <v>4.7698103127752304E-3</v>
      </c>
      <c r="O20" s="2">
        <f t="shared" si="4"/>
        <v>3.3333333333333333E-2</v>
      </c>
      <c r="P20" s="2">
        <f t="shared" si="5"/>
        <v>9.2080953341343186E-3</v>
      </c>
      <c r="R20" s="2">
        <f t="shared" si="6"/>
        <v>8.2527893680555721E-4</v>
      </c>
    </row>
    <row r="21" spans="1:18" x14ac:dyDescent="0.35">
      <c r="A21" s="1">
        <v>8325</v>
      </c>
      <c r="B21" s="1">
        <v>270.25970000000001</v>
      </c>
      <c r="C21" s="1">
        <v>-90.876819999999995</v>
      </c>
      <c r="D21" s="1">
        <f t="shared" si="0"/>
        <v>0.87681999999999505</v>
      </c>
      <c r="E21" s="1">
        <v>8325</v>
      </c>
      <c r="F21" s="1">
        <v>270.25970000000001</v>
      </c>
      <c r="G21" s="1">
        <v>-89.864680000000007</v>
      </c>
      <c r="H21" s="1">
        <f t="shared" si="1"/>
        <v>-0.135319999999993</v>
      </c>
      <c r="K21">
        <f t="shared" si="2"/>
        <v>0.17283499999999918</v>
      </c>
      <c r="M21" s="2">
        <v>270.25970000000001</v>
      </c>
      <c r="N21" s="2">
        <f t="shared" si="3"/>
        <v>3.0165398126843854E-3</v>
      </c>
      <c r="O21" s="2">
        <f t="shared" si="4"/>
        <v>3.3333333333333333E-2</v>
      </c>
      <c r="P21" s="2">
        <f t="shared" si="5"/>
        <v>8.8325877455676001E-3</v>
      </c>
      <c r="R21" s="2">
        <f t="shared" si="6"/>
        <v>1.753270500090845E-3</v>
      </c>
    </row>
    <row r="22" spans="1:18" x14ac:dyDescent="0.35">
      <c r="A22" s="1">
        <v>8765</v>
      </c>
      <c r="B22" s="1">
        <v>284.92779999999999</v>
      </c>
      <c r="C22" s="1">
        <v>-90.846609999999998</v>
      </c>
      <c r="D22" s="1">
        <f t="shared" si="0"/>
        <v>0.84660999999999831</v>
      </c>
      <c r="E22" s="1">
        <v>8765</v>
      </c>
      <c r="F22" s="1">
        <v>284.92779999999999</v>
      </c>
      <c r="G22" s="1">
        <v>-89.761809999999997</v>
      </c>
      <c r="H22" s="1">
        <f t="shared" si="1"/>
        <v>-0.23819000000000301</v>
      </c>
      <c r="K22">
        <f t="shared" si="2"/>
        <v>0.10629499999999581</v>
      </c>
      <c r="M22" s="2">
        <v>284.92779999999999</v>
      </c>
      <c r="N22" s="2">
        <f t="shared" si="3"/>
        <v>1.8551977284072994E-3</v>
      </c>
      <c r="O22" s="2">
        <f t="shared" si="4"/>
        <v>3.3333333333333333E-2</v>
      </c>
      <c r="P22" s="2">
        <f t="shared" si="5"/>
        <v>9.4666658628172543E-3</v>
      </c>
      <c r="R22" s="2">
        <f t="shared" si="6"/>
        <v>1.1613420842770861E-3</v>
      </c>
    </row>
    <row r="26" spans="1:18" x14ac:dyDescent="0.35">
      <c r="B26" t="s">
        <v>18</v>
      </c>
    </row>
    <row r="27" spans="1:18" x14ac:dyDescent="0.35">
      <c r="B27">
        <v>239</v>
      </c>
      <c r="C27">
        <v>341</v>
      </c>
      <c r="D27">
        <f>C27-B27+1</f>
        <v>103</v>
      </c>
      <c r="E27">
        <f>D27/5</f>
        <v>20.6</v>
      </c>
      <c r="F27">
        <f>E27*(1/30)</f>
        <v>0.68666666666666676</v>
      </c>
    </row>
    <row r="30" spans="1:18" x14ac:dyDescent="0.35">
      <c r="B30" t="s">
        <v>19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71B9-253B-4AAB-95CA-D7EC2A010F92}">
  <dimension ref="A1:Q26"/>
  <sheetViews>
    <sheetView topLeftCell="G1" zoomScale="115" zoomScaleNormal="115" workbookViewId="0">
      <selection activeCell="N2" sqref="N2:Q17"/>
    </sheetView>
  </sheetViews>
  <sheetFormatPr defaultRowHeight="14.5" x14ac:dyDescent="0.35"/>
  <cols>
    <col min="1" max="1" width="14" bestFit="1" customWidth="1"/>
    <col min="2" max="2" width="11.7265625" bestFit="1" customWidth="1"/>
    <col min="3" max="3" width="12.26953125" bestFit="1" customWidth="1"/>
    <col min="5" max="5" width="14" bestFit="1" customWidth="1"/>
    <col min="6" max="6" width="11.7265625" bestFit="1" customWidth="1"/>
    <col min="7" max="7" width="12.26953125" bestFit="1" customWidth="1"/>
    <col min="9" max="9" width="11.7265625" bestFit="1" customWidth="1"/>
    <col min="10" max="10" width="11.1796875" bestFit="1" customWidth="1"/>
    <col min="11" max="11" width="12.81640625" bestFit="1" customWidth="1"/>
    <col min="14" max="14" width="10.54296875" bestFit="1" customWidth="1"/>
    <col min="15" max="17" width="9.26953125" bestFit="1" customWidth="1"/>
  </cols>
  <sheetData>
    <row r="1" spans="1:17" x14ac:dyDescent="0.35">
      <c r="B1" t="s">
        <v>5</v>
      </c>
      <c r="F1" t="s">
        <v>6</v>
      </c>
      <c r="J1" t="s">
        <v>8</v>
      </c>
    </row>
    <row r="2" spans="1:17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4</v>
      </c>
      <c r="L2" t="s">
        <v>32</v>
      </c>
      <c r="N2" t="s">
        <v>0</v>
      </c>
      <c r="O2" t="s">
        <v>1</v>
      </c>
      <c r="P2" t="s">
        <v>2</v>
      </c>
      <c r="Q2" t="s">
        <v>3</v>
      </c>
    </row>
    <row r="3" spans="1:17" x14ac:dyDescent="0.35">
      <c r="A3" s="1">
        <v>219</v>
      </c>
      <c r="B3" s="1">
        <v>0</v>
      </c>
      <c r="C3" s="1">
        <v>-114.8043</v>
      </c>
      <c r="D3" s="1">
        <f>-90-C3</f>
        <v>24.804299999999998</v>
      </c>
      <c r="E3" s="1">
        <v>219</v>
      </c>
      <c r="F3" s="1">
        <v>0</v>
      </c>
      <c r="G3" s="1">
        <v>-112.9248</v>
      </c>
      <c r="H3" s="1">
        <f>-90-G3</f>
        <v>22.924800000000005</v>
      </c>
      <c r="I3" s="1">
        <v>300.66269999999997</v>
      </c>
      <c r="J3" s="1">
        <v>-92.665530000000004</v>
      </c>
      <c r="K3" s="1">
        <v>9238</v>
      </c>
      <c r="L3">
        <f>(D3+H3)/2-$I$8</f>
        <v>23.390470000000001</v>
      </c>
      <c r="N3" s="2">
        <f>F3</f>
        <v>0</v>
      </c>
      <c r="O3" s="2">
        <f>RADIANS(L3)</f>
        <v>0.40824071508895804</v>
      </c>
      <c r="P3" s="2">
        <f>1/30</f>
        <v>3.3333333333333333E-2</v>
      </c>
      <c r="Q3" s="2">
        <f>RADIANS((D3-H3)/2)</f>
        <v>1.640173164561665E-2</v>
      </c>
    </row>
    <row r="4" spans="1:17" x14ac:dyDescent="0.35">
      <c r="A4" s="1">
        <v>1190</v>
      </c>
      <c r="B4" s="1">
        <v>32.36983</v>
      </c>
      <c r="C4" s="1">
        <v>-110.44750000000001</v>
      </c>
      <c r="D4" s="1">
        <f t="shared" ref="D4:D17" si="0">-90-C4</f>
        <v>20.447500000000005</v>
      </c>
      <c r="E4" s="1">
        <v>1190</v>
      </c>
      <c r="F4" s="1">
        <v>32.36983</v>
      </c>
      <c r="G4" s="1">
        <v>-108.30240000000001</v>
      </c>
      <c r="H4" s="1">
        <f t="shared" ref="H4:H17" si="1">-90-G4</f>
        <v>18.302400000000006</v>
      </c>
      <c r="I4" s="1">
        <v>301.02940000000001</v>
      </c>
      <c r="J4" s="1">
        <v>-88.282629999999997</v>
      </c>
      <c r="K4" s="1">
        <v>9249</v>
      </c>
      <c r="L4">
        <f t="shared" ref="L4:L17" si="2">(D4+H4)/2-$I$8</f>
        <v>18.900870000000005</v>
      </c>
      <c r="N4" s="2">
        <f t="shared" ref="N4:N17" si="3">F4</f>
        <v>32.36983</v>
      </c>
      <c r="O4" s="2">
        <f t="shared" ref="O4:O17" si="4">RADIANS(L4)</f>
        <v>0.32988241299142074</v>
      </c>
      <c r="P4" s="2">
        <f t="shared" ref="P4:P17" si="5">1/30</f>
        <v>3.3333333333333333E-2</v>
      </c>
      <c r="Q4" s="2">
        <f t="shared" ref="Q4:Q17" si="6">RADIANS((D4-H4)/2)</f>
        <v>1.8719528892265174E-2</v>
      </c>
    </row>
    <row r="5" spans="1:17" x14ac:dyDescent="0.35">
      <c r="A5" s="1">
        <v>2157</v>
      </c>
      <c r="B5" s="1">
        <v>64.606309999999993</v>
      </c>
      <c r="C5" s="1">
        <v>-106.3236</v>
      </c>
      <c r="D5" s="1">
        <f t="shared" si="0"/>
        <v>16.323599999999999</v>
      </c>
      <c r="E5" s="1">
        <v>2157</v>
      </c>
      <c r="F5" s="1">
        <v>64.606309999999993</v>
      </c>
      <c r="G5" s="1">
        <v>-104.87779999999999</v>
      </c>
      <c r="H5" s="1">
        <f t="shared" si="1"/>
        <v>14.877799999999993</v>
      </c>
      <c r="I5" s="1"/>
      <c r="J5" s="1"/>
      <c r="K5" s="1"/>
      <c r="L5">
        <f t="shared" si="2"/>
        <v>15.126619999999996</v>
      </c>
      <c r="N5" s="2">
        <f t="shared" si="3"/>
        <v>64.606309999999993</v>
      </c>
      <c r="O5" s="2">
        <f t="shared" si="4"/>
        <v>0.2640093236980246</v>
      </c>
      <c r="P5" s="2">
        <f t="shared" si="5"/>
        <v>3.3333333333333333E-2</v>
      </c>
      <c r="Q5" s="2">
        <f t="shared" si="6"/>
        <v>1.2616985162667056E-2</v>
      </c>
    </row>
    <row r="6" spans="1:17" x14ac:dyDescent="0.35">
      <c r="A6" s="1">
        <v>3148</v>
      </c>
      <c r="B6" s="1">
        <v>97.642870000000002</v>
      </c>
      <c r="C6" s="1">
        <v>-103.23350000000001</v>
      </c>
      <c r="D6" s="1">
        <f t="shared" si="0"/>
        <v>13.233500000000006</v>
      </c>
      <c r="E6" s="1">
        <v>3148</v>
      </c>
      <c r="F6" s="1">
        <v>97.642870000000002</v>
      </c>
      <c r="G6" s="1">
        <v>-101.88800000000001</v>
      </c>
      <c r="H6" s="1">
        <f t="shared" si="1"/>
        <v>11.888000000000005</v>
      </c>
      <c r="I6" s="1">
        <f>-90-J3</f>
        <v>2.665530000000004</v>
      </c>
      <c r="J6" s="1"/>
      <c r="K6" s="1"/>
      <c r="L6">
        <f t="shared" si="2"/>
        <v>12.086670000000005</v>
      </c>
      <c r="N6" s="2">
        <f t="shared" si="3"/>
        <v>97.642870000000002</v>
      </c>
      <c r="O6" s="2">
        <f t="shared" si="4"/>
        <v>0.21095218710202313</v>
      </c>
      <c r="P6" s="2">
        <f t="shared" si="5"/>
        <v>3.3333333333333333E-2</v>
      </c>
      <c r="Q6" s="2">
        <f t="shared" si="6"/>
        <v>1.1741702542791863E-2</v>
      </c>
    </row>
    <row r="7" spans="1:17" x14ac:dyDescent="0.35">
      <c r="A7" s="1">
        <v>4112</v>
      </c>
      <c r="B7" s="1">
        <v>129.77930000000001</v>
      </c>
      <c r="C7" s="1">
        <v>-100.3556</v>
      </c>
      <c r="D7" s="1">
        <f t="shared" si="0"/>
        <v>10.355599999999995</v>
      </c>
      <c r="E7" s="1">
        <v>4112</v>
      </c>
      <c r="F7" s="1">
        <v>129.77930000000001</v>
      </c>
      <c r="G7" s="1">
        <v>-99.083240000000004</v>
      </c>
      <c r="H7" s="1">
        <f t="shared" si="1"/>
        <v>9.0832400000000035</v>
      </c>
      <c r="I7" s="1">
        <f>-(90+J4)</f>
        <v>-1.7173700000000025</v>
      </c>
      <c r="J7" s="1"/>
      <c r="K7" s="1"/>
      <c r="L7">
        <f t="shared" si="2"/>
        <v>9.2453399999999988</v>
      </c>
      <c r="N7" s="2">
        <f t="shared" si="3"/>
        <v>129.77930000000001</v>
      </c>
      <c r="O7" s="2">
        <f t="shared" si="4"/>
        <v>0.16136162346633254</v>
      </c>
      <c r="P7" s="2">
        <f t="shared" si="5"/>
        <v>3.3333333333333333E-2</v>
      </c>
      <c r="Q7" s="2">
        <f t="shared" si="6"/>
        <v>1.1103435635337455E-2</v>
      </c>
    </row>
    <row r="8" spans="1:17" x14ac:dyDescent="0.35">
      <c r="A8" s="1">
        <v>5075</v>
      </c>
      <c r="B8" s="1">
        <v>161.88249999999999</v>
      </c>
      <c r="C8" s="1">
        <v>-98.231949999999998</v>
      </c>
      <c r="D8" s="1">
        <f t="shared" si="0"/>
        <v>8.2319499999999977</v>
      </c>
      <c r="E8" s="1">
        <v>5075</v>
      </c>
      <c r="F8" s="1">
        <v>161.88249999999999</v>
      </c>
      <c r="G8" s="1">
        <v>-96.90034</v>
      </c>
      <c r="H8" s="1">
        <f t="shared" si="1"/>
        <v>6.9003399999999999</v>
      </c>
      <c r="I8" s="1">
        <f>(I6+I7)/2</f>
        <v>0.47408000000000072</v>
      </c>
      <c r="J8" s="1"/>
      <c r="K8" s="1"/>
      <c r="L8">
        <f t="shared" si="2"/>
        <v>7.0920649999999981</v>
      </c>
      <c r="N8" s="2">
        <f t="shared" si="3"/>
        <v>161.88249999999999</v>
      </c>
      <c r="O8" s="2">
        <f t="shared" si="4"/>
        <v>0.12377988501545162</v>
      </c>
      <c r="P8" s="2">
        <f t="shared" si="5"/>
        <v>3.3333333333333333E-2</v>
      </c>
      <c r="Q8" s="2">
        <f t="shared" si="6"/>
        <v>1.1620489426240827E-2</v>
      </c>
    </row>
    <row r="9" spans="1:17" x14ac:dyDescent="0.35">
      <c r="A9" s="1">
        <v>6061</v>
      </c>
      <c r="B9" s="1">
        <v>194.75239999999999</v>
      </c>
      <c r="C9" s="1">
        <v>-96.329880000000003</v>
      </c>
      <c r="D9" s="1">
        <f t="shared" si="0"/>
        <v>6.3298800000000028</v>
      </c>
      <c r="E9" s="1">
        <v>6061</v>
      </c>
      <c r="F9" s="1">
        <v>194.75239999999999</v>
      </c>
      <c r="G9" s="1">
        <v>-95.147390000000001</v>
      </c>
      <c r="H9" s="1">
        <f t="shared" si="1"/>
        <v>5.1473900000000015</v>
      </c>
      <c r="I9" s="1"/>
      <c r="J9" s="1"/>
      <c r="K9" s="1"/>
      <c r="L9">
        <f t="shared" si="2"/>
        <v>5.2645550000000014</v>
      </c>
      <c r="N9" s="2">
        <f t="shared" si="3"/>
        <v>194.75239999999999</v>
      </c>
      <c r="O9" s="2">
        <f t="shared" si="4"/>
        <v>9.1883818402330106E-2</v>
      </c>
      <c r="P9" s="2">
        <f t="shared" si="5"/>
        <v>3.3333333333333333E-2</v>
      </c>
      <c r="Q9" s="2">
        <f t="shared" si="6"/>
        <v>1.0319171935953886E-2</v>
      </c>
    </row>
    <row r="10" spans="1:17" x14ac:dyDescent="0.35">
      <c r="A10" s="1">
        <v>7023</v>
      </c>
      <c r="B10" s="1">
        <v>226.82220000000001</v>
      </c>
      <c r="C10" s="1">
        <v>-94.787310000000005</v>
      </c>
      <c r="D10" s="1">
        <f t="shared" si="0"/>
        <v>4.7873100000000051</v>
      </c>
      <c r="E10" s="1">
        <v>7023</v>
      </c>
      <c r="F10" s="1">
        <v>226.82220000000001</v>
      </c>
      <c r="G10" s="1">
        <v>-93.536540000000002</v>
      </c>
      <c r="H10" s="1">
        <f t="shared" si="1"/>
        <v>3.5365400000000022</v>
      </c>
      <c r="I10" s="1"/>
      <c r="J10" s="1"/>
      <c r="K10" s="1"/>
      <c r="L10">
        <f t="shared" si="2"/>
        <v>3.6878450000000029</v>
      </c>
      <c r="N10" s="2">
        <f t="shared" si="3"/>
        <v>226.82220000000001</v>
      </c>
      <c r="O10" s="2">
        <f t="shared" si="4"/>
        <v>6.4365037553210339E-2</v>
      </c>
      <c r="P10" s="2">
        <f t="shared" si="5"/>
        <v>3.3333333333333333E-2</v>
      </c>
      <c r="Q10" s="2">
        <f t="shared" si="6"/>
        <v>1.0915027342584762E-2</v>
      </c>
    </row>
    <row r="11" spans="1:17" x14ac:dyDescent="0.35">
      <c r="A11" s="1">
        <v>7983</v>
      </c>
      <c r="B11" s="1">
        <v>258.82530000000003</v>
      </c>
      <c r="C11" s="1">
        <v>-93.604399999999998</v>
      </c>
      <c r="D11" s="1">
        <f t="shared" si="0"/>
        <v>3.6043999999999983</v>
      </c>
      <c r="E11" s="1">
        <v>7983</v>
      </c>
      <c r="F11" s="1">
        <v>258.82530000000003</v>
      </c>
      <c r="G11" s="1">
        <v>-92.214770000000001</v>
      </c>
      <c r="H11" s="1">
        <f t="shared" si="1"/>
        <v>2.2147700000000015</v>
      </c>
      <c r="I11" s="1"/>
      <c r="J11" s="1"/>
      <c r="K11" s="1"/>
      <c r="L11">
        <f t="shared" si="2"/>
        <v>2.4355049999999991</v>
      </c>
      <c r="N11" s="2">
        <f t="shared" si="3"/>
        <v>258.82530000000003</v>
      </c>
      <c r="O11" s="2">
        <f t="shared" si="4"/>
        <v>4.2507581198784478E-2</v>
      </c>
      <c r="P11" s="2">
        <f t="shared" si="5"/>
        <v>3.3333333333333333E-2</v>
      </c>
      <c r="Q11" s="2">
        <f t="shared" si="6"/>
        <v>1.2126809442244374E-2</v>
      </c>
    </row>
    <row r="12" spans="1:17" x14ac:dyDescent="0.35">
      <c r="A12" s="1">
        <v>8968</v>
      </c>
      <c r="B12" s="1">
        <v>291.66180000000003</v>
      </c>
      <c r="C12" s="1">
        <v>-92.7744</v>
      </c>
      <c r="D12" s="1">
        <f t="shared" si="0"/>
        <v>2.7744</v>
      </c>
      <c r="E12" s="1">
        <v>8968</v>
      </c>
      <c r="F12" s="1">
        <v>291.66180000000003</v>
      </c>
      <c r="G12" s="1">
        <v>-91.629649999999998</v>
      </c>
      <c r="H12" s="1">
        <f t="shared" si="1"/>
        <v>1.629649999999998</v>
      </c>
      <c r="I12" s="1"/>
      <c r="J12" s="1"/>
      <c r="K12" s="1"/>
      <c r="L12">
        <f t="shared" si="2"/>
        <v>1.7279449999999983</v>
      </c>
      <c r="N12" s="2">
        <f t="shared" si="3"/>
        <v>291.66180000000003</v>
      </c>
      <c r="O12" s="2">
        <f t="shared" si="4"/>
        <v>3.0158329543373389E-2</v>
      </c>
      <c r="P12" s="2">
        <f t="shared" si="5"/>
        <v>3.3333333333333333E-2</v>
      </c>
      <c r="Q12" s="2">
        <f t="shared" si="6"/>
        <v>9.9898283061025609E-3</v>
      </c>
    </row>
    <row r="13" spans="1:17" x14ac:dyDescent="0.35">
      <c r="A13" s="1">
        <v>9926</v>
      </c>
      <c r="B13" s="1">
        <v>323.59829999999999</v>
      </c>
      <c r="C13" s="1">
        <v>-92.321889999999996</v>
      </c>
      <c r="D13" s="1">
        <f t="shared" si="0"/>
        <v>2.3218899999999962</v>
      </c>
      <c r="E13" s="1">
        <v>9927</v>
      </c>
      <c r="F13" s="1">
        <v>323.63159999999999</v>
      </c>
      <c r="G13" s="1">
        <v>-90.905460000000005</v>
      </c>
      <c r="H13" s="1">
        <f t="shared" si="1"/>
        <v>0.90546000000000504</v>
      </c>
      <c r="I13" s="1"/>
      <c r="J13" s="1"/>
      <c r="K13" s="1"/>
      <c r="L13">
        <f t="shared" si="2"/>
        <v>1.1395949999999999</v>
      </c>
      <c r="N13" s="2">
        <f t="shared" si="3"/>
        <v>323.63159999999999</v>
      </c>
      <c r="O13" s="2">
        <f t="shared" si="4"/>
        <v>1.9889684889264778E-2</v>
      </c>
      <c r="P13" s="2">
        <f t="shared" si="5"/>
        <v>3.3333333333333333E-2</v>
      </c>
      <c r="Q13" s="2">
        <f t="shared" si="6"/>
        <v>1.2360683562011565E-2</v>
      </c>
    </row>
    <row r="14" spans="1:17" x14ac:dyDescent="0.35">
      <c r="A14" s="1">
        <v>10908</v>
      </c>
      <c r="B14" s="1">
        <v>356.33479999999997</v>
      </c>
      <c r="C14" s="1">
        <v>-91.685940000000002</v>
      </c>
      <c r="D14" s="1">
        <f t="shared" si="0"/>
        <v>1.6859400000000022</v>
      </c>
      <c r="E14" s="1">
        <v>10908</v>
      </c>
      <c r="F14" s="1">
        <v>356.33479999999997</v>
      </c>
      <c r="G14" s="1">
        <v>-90.603470000000002</v>
      </c>
      <c r="H14" s="1">
        <f t="shared" si="1"/>
        <v>0.60347000000000151</v>
      </c>
      <c r="I14" s="1"/>
      <c r="J14" s="1"/>
      <c r="K14" s="1"/>
      <c r="L14">
        <f t="shared" si="2"/>
        <v>0.67062500000000114</v>
      </c>
      <c r="N14" s="2">
        <f t="shared" si="3"/>
        <v>356.33479999999997</v>
      </c>
      <c r="O14" s="2">
        <f t="shared" si="4"/>
        <v>1.1704614296186992E-2</v>
      </c>
      <c r="P14" s="2">
        <f t="shared" si="5"/>
        <v>3.3333333333333333E-2</v>
      </c>
      <c r="Q14" s="2">
        <f t="shared" si="6"/>
        <v>9.4463327770315155E-3</v>
      </c>
    </row>
    <row r="15" spans="1:17" x14ac:dyDescent="0.35">
      <c r="A15" s="1">
        <v>11865</v>
      </c>
      <c r="B15" s="1">
        <v>388.23790000000002</v>
      </c>
      <c r="C15" s="1">
        <v>-91.757710000000003</v>
      </c>
      <c r="D15" s="1">
        <f t="shared" si="0"/>
        <v>1.757710000000003</v>
      </c>
      <c r="E15" s="1">
        <v>11865</v>
      </c>
      <c r="F15" s="1">
        <v>388.23790000000002</v>
      </c>
      <c r="G15" s="1">
        <v>-90.297439999999995</v>
      </c>
      <c r="H15" s="1">
        <f t="shared" si="1"/>
        <v>0.2974399999999946</v>
      </c>
      <c r="I15" s="1"/>
      <c r="J15" s="1"/>
      <c r="K15" s="1"/>
      <c r="L15">
        <f t="shared" si="2"/>
        <v>0.55349499999999807</v>
      </c>
      <c r="N15" s="2">
        <f t="shared" si="3"/>
        <v>388.23790000000002</v>
      </c>
      <c r="O15" s="2">
        <f t="shared" si="4"/>
        <v>9.6603101433259814E-3</v>
      </c>
      <c r="P15" s="2">
        <f t="shared" si="5"/>
        <v>3.3333333333333333E-2</v>
      </c>
      <c r="Q15" s="2">
        <f t="shared" si="6"/>
        <v>1.2743259734048872E-2</v>
      </c>
    </row>
    <row r="16" spans="1:17" x14ac:dyDescent="0.35">
      <c r="A16" s="1">
        <v>12845</v>
      </c>
      <c r="B16" s="1">
        <v>420.90780000000001</v>
      </c>
      <c r="C16" s="1">
        <v>-91.60427</v>
      </c>
      <c r="D16" s="1">
        <f t="shared" si="0"/>
        <v>1.6042699999999996</v>
      </c>
      <c r="E16" s="1">
        <v>12845</v>
      </c>
      <c r="F16" s="1">
        <v>420.90780000000001</v>
      </c>
      <c r="G16" s="1">
        <v>-90.27243</v>
      </c>
      <c r="H16" s="1">
        <f t="shared" si="1"/>
        <v>0.27242999999999995</v>
      </c>
      <c r="I16" s="1"/>
      <c r="J16" s="1"/>
      <c r="K16" s="1"/>
      <c r="L16">
        <f t="shared" si="2"/>
        <v>0.46426999999999907</v>
      </c>
      <c r="N16" s="2">
        <f t="shared" si="3"/>
        <v>420.90780000000001</v>
      </c>
      <c r="O16" s="2">
        <f t="shared" si="4"/>
        <v>8.1030401182340568E-3</v>
      </c>
      <c r="P16" s="2">
        <f t="shared" si="5"/>
        <v>3.3333333333333333E-2</v>
      </c>
      <c r="Q16" s="2">
        <f t="shared" si="6"/>
        <v>1.1622496554880637E-2</v>
      </c>
    </row>
    <row r="17" spans="1:17" x14ac:dyDescent="0.35">
      <c r="A17" s="1">
        <v>13824</v>
      </c>
      <c r="B17" s="1">
        <v>453.54430000000002</v>
      </c>
      <c r="C17" s="1">
        <v>-91.273060000000001</v>
      </c>
      <c r="D17" s="1">
        <f t="shared" si="0"/>
        <v>1.273060000000001</v>
      </c>
      <c r="E17" s="1">
        <v>13824</v>
      </c>
      <c r="F17" s="1">
        <v>453.54430000000002</v>
      </c>
      <c r="G17" s="1">
        <v>-90.116349999999997</v>
      </c>
      <c r="H17" s="1">
        <f t="shared" si="1"/>
        <v>0.11634999999999707</v>
      </c>
      <c r="I17" s="1"/>
      <c r="J17" s="1"/>
      <c r="K17" s="1"/>
      <c r="L17">
        <f t="shared" si="2"/>
        <v>0.22062499999999829</v>
      </c>
      <c r="N17" s="2">
        <f t="shared" si="3"/>
        <v>453.54430000000002</v>
      </c>
      <c r="O17" s="2">
        <f t="shared" si="4"/>
        <v>3.8506326622124599E-3</v>
      </c>
      <c r="P17" s="2">
        <f t="shared" si="5"/>
        <v>3.3333333333333333E-2</v>
      </c>
      <c r="Q17" s="2">
        <f t="shared" si="6"/>
        <v>1.0094198995371839E-2</v>
      </c>
    </row>
    <row r="24" spans="1:17" x14ac:dyDescent="0.35">
      <c r="A24" s="1"/>
      <c r="B24" s="1" t="s">
        <v>20</v>
      </c>
      <c r="C24" s="1"/>
      <c r="D24" s="1"/>
      <c r="E24" s="1"/>
      <c r="F24" s="1"/>
    </row>
    <row r="25" spans="1:17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7" x14ac:dyDescent="0.35">
      <c r="A26" s="1"/>
      <c r="B26" s="4">
        <v>244</v>
      </c>
      <c r="C26" s="4">
        <v>369</v>
      </c>
      <c r="D26" s="4">
        <f>(C26-B26)+1</f>
        <v>126</v>
      </c>
      <c r="E26" s="4">
        <f>D26/5</f>
        <v>25.2</v>
      </c>
      <c r="F26" s="4">
        <f>E26*(1/30)</f>
        <v>0.84</v>
      </c>
      <c r="G26" s="4">
        <f>F26/(2*PI())</f>
        <v>0.13369015219719207</v>
      </c>
      <c r="H26" s="4">
        <f>(G26*G26)*9.81</f>
        <v>0.17533468715412723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74DD-495F-47A9-A253-4B7C907EF0C3}">
  <dimension ref="A1:P26"/>
  <sheetViews>
    <sheetView topLeftCell="H1" zoomScale="130" zoomScaleNormal="130" workbookViewId="0">
      <selection activeCell="M2" sqref="M2:P17"/>
    </sheetView>
  </sheetViews>
  <sheetFormatPr defaultColWidth="9.1796875" defaultRowHeight="14.5" x14ac:dyDescent="0.35"/>
  <cols>
    <col min="1" max="1" width="11.54296875" style="1" bestFit="1" customWidth="1"/>
    <col min="2" max="3" width="10.54296875" style="1" bestFit="1" customWidth="1"/>
    <col min="4" max="4" width="9.54296875" style="1" bestFit="1" customWidth="1"/>
    <col min="5" max="5" width="11.54296875" style="1" bestFit="1" customWidth="1"/>
    <col min="6" max="6" width="9.54296875" style="1" bestFit="1" customWidth="1"/>
    <col min="7" max="7" width="10.26953125" style="1" bestFit="1" customWidth="1"/>
    <col min="8" max="8" width="9.1796875" style="1"/>
    <col min="9" max="9" width="10.26953125" style="1" bestFit="1" customWidth="1"/>
    <col min="10" max="10" width="9.26953125" style="1" bestFit="1" customWidth="1"/>
    <col min="11" max="11" width="9.26953125" style="1" customWidth="1"/>
    <col min="12" max="13" width="9.1796875" style="1"/>
    <col min="14" max="14" width="9.54296875" style="1" bestFit="1" customWidth="1"/>
    <col min="15" max="16384" width="9.1796875" style="1"/>
  </cols>
  <sheetData>
    <row r="1" spans="1:16" x14ac:dyDescent="0.35">
      <c r="B1" s="1" t="s">
        <v>5</v>
      </c>
      <c r="F1" s="1" t="s">
        <v>6</v>
      </c>
      <c r="G1" s="1" t="s">
        <v>1</v>
      </c>
      <c r="J1" s="1" t="s">
        <v>8</v>
      </c>
    </row>
    <row r="2" spans="1:16" x14ac:dyDescent="0.35">
      <c r="A2" s="1" t="s">
        <v>4</v>
      </c>
      <c r="B2" s="1" t="s">
        <v>0</v>
      </c>
      <c r="C2" s="1" t="s">
        <v>9</v>
      </c>
      <c r="E2" s="1" t="s">
        <v>4</v>
      </c>
      <c r="F2" s="1" t="s">
        <v>0</v>
      </c>
      <c r="G2" s="1" t="s">
        <v>9</v>
      </c>
      <c r="I2" s="1" t="s">
        <v>0</v>
      </c>
      <c r="J2" s="1" t="s">
        <v>9</v>
      </c>
      <c r="K2" s="1" t="s">
        <v>11</v>
      </c>
      <c r="M2" s="1" t="s">
        <v>0</v>
      </c>
      <c r="N2" s="1" t="s">
        <v>1</v>
      </c>
      <c r="O2" s="1" t="s">
        <v>2</v>
      </c>
      <c r="P2" s="1" t="s">
        <v>3</v>
      </c>
    </row>
    <row r="3" spans="1:16" x14ac:dyDescent="0.35">
      <c r="A3" s="1">
        <v>209</v>
      </c>
      <c r="B3" s="1">
        <v>0</v>
      </c>
      <c r="C3" s="1">
        <v>-116.94450000000001</v>
      </c>
      <c r="D3" s="1">
        <f>-90-C3</f>
        <v>26.944500000000005</v>
      </c>
      <c r="E3" s="1">
        <v>209</v>
      </c>
      <c r="F3" s="1">
        <v>0</v>
      </c>
      <c r="G3" s="1">
        <v>-114.502</v>
      </c>
      <c r="H3" s="1">
        <f>-90-G3</f>
        <v>24.501999999999995</v>
      </c>
      <c r="I3" s="1">
        <v>349.63409999999999</v>
      </c>
      <c r="J3" s="2">
        <v>-92.580399999999997</v>
      </c>
      <c r="K3" s="1">
        <f>(D3+H3)/2-$I$8</f>
        <v>26.133285000000001</v>
      </c>
      <c r="M3" s="2">
        <v>0</v>
      </c>
      <c r="N3" s="2">
        <f>RADIANS(K3)</f>
        <v>0.45611186761204636</v>
      </c>
      <c r="O3" s="2">
        <f>1/30</f>
        <v>3.3333333333333333E-2</v>
      </c>
      <c r="P3" s="2">
        <f>RADIANS((D3-H3)/2)</f>
        <v>2.1314833489980835E-2</v>
      </c>
    </row>
    <row r="4" spans="1:16" x14ac:dyDescent="0.35">
      <c r="A4" s="1">
        <v>1152</v>
      </c>
      <c r="B4" s="1">
        <v>31.436409999999999</v>
      </c>
      <c r="C4" s="1">
        <v>-112.212</v>
      </c>
      <c r="D4" s="1">
        <f t="shared" ref="D4:D17" si="0">-90-C4</f>
        <v>22.212000000000003</v>
      </c>
      <c r="E4" s="1">
        <v>1152</v>
      </c>
      <c r="F4" s="1">
        <v>31.436409999999999</v>
      </c>
      <c r="G4" s="1">
        <v>-110.3867</v>
      </c>
      <c r="H4" s="1">
        <f t="shared" ref="H4:H17" si="1">-90-G4</f>
        <v>20.386700000000005</v>
      </c>
      <c r="I4" s="1">
        <v>350.0675</v>
      </c>
      <c r="J4" s="2">
        <v>-86.599530000000001</v>
      </c>
      <c r="K4" s="1">
        <f t="shared" ref="K4:K17" si="2">(D4+H4)/2-$I$8</f>
        <v>21.709385000000005</v>
      </c>
      <c r="M4" s="2">
        <v>31.436409999999999</v>
      </c>
      <c r="N4" s="2">
        <f t="shared" ref="N4:N17" si="3">RADIANS(K4)</f>
        <v>0.37890024683306928</v>
      </c>
      <c r="O4" s="2">
        <f t="shared" ref="O4:O17" si="4">1/30</f>
        <v>3.3333333333333333E-2</v>
      </c>
      <c r="P4" s="2">
        <f t="shared" ref="P4:P17" si="5">RADIANS((D4-H4)/2)</f>
        <v>1.5928747418326235E-2</v>
      </c>
    </row>
    <row r="5" spans="1:16" x14ac:dyDescent="0.35">
      <c r="A5" s="1">
        <v>2065</v>
      </c>
      <c r="B5" s="1">
        <v>61.872709999999998</v>
      </c>
      <c r="C5" s="1">
        <v>-108.11499999999999</v>
      </c>
      <c r="D5" s="1">
        <f t="shared" si="0"/>
        <v>18.114999999999995</v>
      </c>
      <c r="E5" s="1">
        <v>2065</v>
      </c>
      <c r="F5" s="1">
        <v>61.872709999999998</v>
      </c>
      <c r="G5" s="1">
        <v>-106.654</v>
      </c>
      <c r="H5" s="1">
        <f t="shared" si="1"/>
        <v>16.653999999999996</v>
      </c>
      <c r="J5" s="1" t="s">
        <v>29</v>
      </c>
      <c r="K5" s="1">
        <f t="shared" si="2"/>
        <v>17.794534999999996</v>
      </c>
      <c r="M5" s="2">
        <v>61.872709999999998</v>
      </c>
      <c r="N5" s="2">
        <f t="shared" si="3"/>
        <v>0.3105732246113691</v>
      </c>
      <c r="O5" s="2">
        <f t="shared" si="4"/>
        <v>3.3333333333333333E-2</v>
      </c>
      <c r="P5" s="2">
        <f t="shared" si="5"/>
        <v>1.2749630185818565E-2</v>
      </c>
    </row>
    <row r="6" spans="1:16" x14ac:dyDescent="0.35">
      <c r="A6" s="1">
        <v>3003</v>
      </c>
      <c r="B6" s="1">
        <v>93.142430000000004</v>
      </c>
      <c r="C6" s="1">
        <v>-104.999</v>
      </c>
      <c r="D6" s="1">
        <f t="shared" si="0"/>
        <v>14.998999999999995</v>
      </c>
      <c r="E6" s="1">
        <v>3003</v>
      </c>
      <c r="F6" s="1">
        <v>93.142430000000004</v>
      </c>
      <c r="G6" s="1">
        <v>-103.7617</v>
      </c>
      <c r="H6" s="1">
        <f t="shared" si="1"/>
        <v>13.761700000000005</v>
      </c>
      <c r="I6" s="1">
        <f>ABS(-90-J3)</f>
        <v>2.5803999999999974</v>
      </c>
      <c r="K6" s="1">
        <f t="shared" si="2"/>
        <v>14.790385000000001</v>
      </c>
      <c r="M6" s="2">
        <v>93.142430000000004</v>
      </c>
      <c r="N6" s="2">
        <f t="shared" si="3"/>
        <v>0.25814091588758153</v>
      </c>
      <c r="O6" s="2">
        <f t="shared" si="4"/>
        <v>3.3333333333333333E-2</v>
      </c>
      <c r="P6" s="2">
        <f t="shared" si="5"/>
        <v>1.0797479417462837E-2</v>
      </c>
    </row>
    <row r="7" spans="1:16" x14ac:dyDescent="0.35">
      <c r="A7" s="1">
        <v>3940</v>
      </c>
      <c r="B7" s="1">
        <v>124.3788</v>
      </c>
      <c r="C7" s="1">
        <v>-102.3805</v>
      </c>
      <c r="D7" s="1">
        <f t="shared" si="0"/>
        <v>12.380499999999998</v>
      </c>
      <c r="E7" s="1">
        <v>3940</v>
      </c>
      <c r="F7" s="1">
        <v>124.3788</v>
      </c>
      <c r="G7" s="1">
        <v>-101.1401</v>
      </c>
      <c r="H7" s="1">
        <f t="shared" si="1"/>
        <v>11.140100000000004</v>
      </c>
      <c r="I7" s="1">
        <f>-90-J4</f>
        <v>-3.4004699999999985</v>
      </c>
      <c r="K7" s="1">
        <f t="shared" si="2"/>
        <v>12.170335000000001</v>
      </c>
      <c r="M7" s="2">
        <v>124.3788</v>
      </c>
      <c r="N7" s="2">
        <f t="shared" si="3"/>
        <v>0.21241241682070411</v>
      </c>
      <c r="O7" s="2">
        <f t="shared" si="4"/>
        <v>3.3333333333333333E-2</v>
      </c>
      <c r="P7" s="2">
        <f t="shared" si="5"/>
        <v>1.0824532020868778E-2</v>
      </c>
    </row>
    <row r="8" spans="1:16" x14ac:dyDescent="0.35">
      <c r="A8" s="1">
        <v>4848</v>
      </c>
      <c r="B8" s="1">
        <v>154.64840000000001</v>
      </c>
      <c r="C8" s="1">
        <v>-100.6737</v>
      </c>
      <c r="D8" s="1">
        <f t="shared" si="0"/>
        <v>10.673699999999997</v>
      </c>
      <c r="E8" s="1">
        <v>4848</v>
      </c>
      <c r="F8" s="1">
        <v>154.64840000000001</v>
      </c>
      <c r="G8" s="1">
        <v>-98.820239999999998</v>
      </c>
      <c r="H8" s="1">
        <f t="shared" si="1"/>
        <v>8.8202399999999983</v>
      </c>
      <c r="I8" s="1">
        <f>AVERAGE(I6:I7)</f>
        <v>-0.41003500000000059</v>
      </c>
      <c r="K8" s="1">
        <f t="shared" si="2"/>
        <v>10.157004999999998</v>
      </c>
      <c r="M8" s="2">
        <v>154.64840000000001</v>
      </c>
      <c r="N8" s="2">
        <f t="shared" si="3"/>
        <v>0.17727317939152662</v>
      </c>
      <c r="O8" s="2">
        <f t="shared" si="4"/>
        <v>3.3333333333333333E-2</v>
      </c>
      <c r="P8" s="2">
        <f t="shared" si="5"/>
        <v>1.6174489777007035E-2</v>
      </c>
    </row>
    <row r="9" spans="1:16" x14ac:dyDescent="0.35">
      <c r="A9" s="1">
        <v>5783</v>
      </c>
      <c r="B9" s="1">
        <v>185.81809999999999</v>
      </c>
      <c r="C9" s="1">
        <v>-98.71754</v>
      </c>
      <c r="D9" s="1">
        <f t="shared" si="0"/>
        <v>8.7175399999999996</v>
      </c>
      <c r="E9" s="1">
        <v>5783</v>
      </c>
      <c r="F9" s="1">
        <v>185.81809999999999</v>
      </c>
      <c r="G9" s="1">
        <v>-96.968429999999998</v>
      </c>
      <c r="H9" s="1">
        <f t="shared" si="1"/>
        <v>6.9684299999999979</v>
      </c>
      <c r="K9" s="1">
        <f t="shared" si="2"/>
        <v>8.2530199999999994</v>
      </c>
      <c r="M9" s="2">
        <v>185.81809999999999</v>
      </c>
      <c r="N9" s="2">
        <f t="shared" si="3"/>
        <v>0.14404237223294242</v>
      </c>
      <c r="O9" s="2">
        <f t="shared" si="4"/>
        <v>3.3333333333333333E-2</v>
      </c>
      <c r="P9" s="2">
        <f t="shared" si="5"/>
        <v>1.5263864239779023E-2</v>
      </c>
    </row>
    <row r="10" spans="1:16" x14ac:dyDescent="0.35">
      <c r="A10" s="1">
        <v>6718</v>
      </c>
      <c r="B10" s="1">
        <v>216.9879</v>
      </c>
      <c r="C10" s="1">
        <v>-96.862099999999998</v>
      </c>
      <c r="D10" s="1">
        <f t="shared" si="0"/>
        <v>6.8620999999999981</v>
      </c>
      <c r="E10" s="1">
        <v>6718</v>
      </c>
      <c r="F10" s="1">
        <v>216.9879</v>
      </c>
      <c r="G10" s="1">
        <v>-95.231269999999995</v>
      </c>
      <c r="H10" s="1">
        <f t="shared" si="1"/>
        <v>5.231269999999995</v>
      </c>
      <c r="K10" s="1">
        <f t="shared" si="2"/>
        <v>6.4567199999999971</v>
      </c>
      <c r="M10" s="2">
        <v>216.9879</v>
      </c>
      <c r="N10" s="2">
        <f t="shared" si="3"/>
        <v>0.11269102287936822</v>
      </c>
      <c r="O10" s="2">
        <f t="shared" si="4"/>
        <v>3.3333333333333333E-2</v>
      </c>
      <c r="P10" s="2">
        <f t="shared" si="5"/>
        <v>1.4231676520149589E-2</v>
      </c>
    </row>
    <row r="11" spans="1:16" x14ac:dyDescent="0.35">
      <c r="A11" s="1">
        <v>7651</v>
      </c>
      <c r="B11" s="1">
        <v>248.0909</v>
      </c>
      <c r="C11" s="1">
        <v>-95.655289999999994</v>
      </c>
      <c r="D11" s="1">
        <f t="shared" si="0"/>
        <v>5.6552899999999937</v>
      </c>
      <c r="E11" s="1">
        <v>7651</v>
      </c>
      <c r="F11" s="1">
        <v>248.0909</v>
      </c>
      <c r="G11" s="1">
        <v>-94.067139999999995</v>
      </c>
      <c r="H11" s="1">
        <f t="shared" si="1"/>
        <v>4.0671399999999949</v>
      </c>
      <c r="K11" s="1">
        <f t="shared" si="2"/>
        <v>5.2712499999999949</v>
      </c>
      <c r="M11" s="2">
        <v>248.0909</v>
      </c>
      <c r="N11" s="2">
        <f t="shared" si="3"/>
        <v>9.2000668195751006E-2</v>
      </c>
      <c r="O11" s="2">
        <f t="shared" si="4"/>
        <v>3.3333333333333333E-2</v>
      </c>
      <c r="P11" s="2">
        <f t="shared" si="5"/>
        <v>1.3859223257773962E-2</v>
      </c>
    </row>
    <row r="12" spans="1:16" x14ac:dyDescent="0.35">
      <c r="A12" s="1">
        <v>8585</v>
      </c>
      <c r="B12" s="1">
        <v>279.22730000000001</v>
      </c>
      <c r="C12" s="1">
        <v>-94.553129999999996</v>
      </c>
      <c r="D12" s="1">
        <f t="shared" si="0"/>
        <v>4.5531299999999959</v>
      </c>
      <c r="E12" s="1">
        <v>8585</v>
      </c>
      <c r="F12" s="1">
        <v>279.22730000000001</v>
      </c>
      <c r="G12" s="1">
        <v>-92.842119999999994</v>
      </c>
      <c r="H12" s="1">
        <f t="shared" si="1"/>
        <v>2.8421199999999942</v>
      </c>
      <c r="K12" s="1">
        <f t="shared" si="2"/>
        <v>4.1076599999999956</v>
      </c>
      <c r="M12" s="2">
        <v>279.22730000000001</v>
      </c>
      <c r="N12" s="2">
        <f t="shared" si="3"/>
        <v>7.1692191552470197E-2</v>
      </c>
      <c r="O12" s="2">
        <f t="shared" si="4"/>
        <v>3.3333333333333333E-2</v>
      </c>
      <c r="P12" s="2">
        <f t="shared" si="5"/>
        <v>1.4931379017274104E-2</v>
      </c>
    </row>
    <row r="13" spans="1:16" x14ac:dyDescent="0.35">
      <c r="A13" s="1">
        <v>9517</v>
      </c>
      <c r="B13" s="1">
        <v>310.29700000000003</v>
      </c>
      <c r="C13" s="1">
        <v>-93.678049999999999</v>
      </c>
      <c r="D13" s="1">
        <f t="shared" si="0"/>
        <v>3.6780499999999989</v>
      </c>
      <c r="E13" s="1">
        <v>9517</v>
      </c>
      <c r="F13" s="1">
        <v>310.29700000000003</v>
      </c>
      <c r="G13" s="1">
        <v>-91.807839999999999</v>
      </c>
      <c r="H13" s="1">
        <f t="shared" si="1"/>
        <v>1.8078399999999988</v>
      </c>
      <c r="K13" s="1">
        <f t="shared" si="2"/>
        <v>3.1529799999999994</v>
      </c>
      <c r="M13" s="2">
        <v>310.29700000000003</v>
      </c>
      <c r="N13" s="2">
        <f t="shared" si="3"/>
        <v>5.5029882249530801E-2</v>
      </c>
      <c r="O13" s="2">
        <f t="shared" si="4"/>
        <v>3.3333333333333333E-2</v>
      </c>
      <c r="P13" s="2">
        <f t="shared" si="5"/>
        <v>1.6320661101861575E-2</v>
      </c>
    </row>
    <row r="14" spans="1:16" x14ac:dyDescent="0.35">
      <c r="A14" s="1">
        <v>10450</v>
      </c>
      <c r="B14" s="1">
        <v>341.4</v>
      </c>
      <c r="C14" s="1">
        <v>-92.732560000000007</v>
      </c>
      <c r="D14" s="1">
        <f t="shared" si="0"/>
        <v>2.7325600000000065</v>
      </c>
      <c r="E14" s="1">
        <v>10450</v>
      </c>
      <c r="F14" s="1">
        <v>341.4</v>
      </c>
      <c r="G14" s="1">
        <v>-91.158690000000007</v>
      </c>
      <c r="H14" s="1">
        <f t="shared" si="1"/>
        <v>1.1586900000000071</v>
      </c>
      <c r="K14" s="1">
        <f t="shared" si="2"/>
        <v>2.3556600000000074</v>
      </c>
      <c r="M14" s="2">
        <v>341.4</v>
      </c>
      <c r="N14" s="2">
        <f t="shared" si="3"/>
        <v>4.1114023057529751E-2</v>
      </c>
      <c r="O14" s="2">
        <f t="shared" si="4"/>
        <v>3.3333333333333333E-2</v>
      </c>
      <c r="P14" s="2">
        <f t="shared" si="5"/>
        <v>1.3734606749181573E-2</v>
      </c>
    </row>
    <row r="15" spans="1:16" x14ac:dyDescent="0.35">
      <c r="A15" s="1">
        <v>11382</v>
      </c>
      <c r="B15" s="1">
        <v>372.46969999999999</v>
      </c>
      <c r="C15" s="1">
        <v>-92.219840000000005</v>
      </c>
      <c r="D15" s="1">
        <f t="shared" si="0"/>
        <v>2.2198400000000049</v>
      </c>
      <c r="E15" s="1">
        <v>11382</v>
      </c>
      <c r="F15" s="1">
        <v>372.46969999999999</v>
      </c>
      <c r="G15" s="1">
        <v>-90.313109999999995</v>
      </c>
      <c r="H15" s="1">
        <f t="shared" si="1"/>
        <v>0.31310999999999467</v>
      </c>
      <c r="K15" s="1">
        <f t="shared" si="2"/>
        <v>1.6765100000000004</v>
      </c>
      <c r="M15" s="2">
        <v>372.46969999999999</v>
      </c>
      <c r="N15" s="2">
        <f t="shared" si="3"/>
        <v>2.9260619442610141E-2</v>
      </c>
      <c r="O15" s="2">
        <f t="shared" si="4"/>
        <v>3.3333333333333333E-2</v>
      </c>
      <c r="P15" s="2">
        <f t="shared" si="5"/>
        <v>1.6639358223275828E-2</v>
      </c>
    </row>
    <row r="16" spans="1:16" x14ac:dyDescent="0.35">
      <c r="A16" s="1">
        <v>12313</v>
      </c>
      <c r="B16" s="1">
        <v>403.5061</v>
      </c>
      <c r="C16" s="1">
        <v>-91.532889999999995</v>
      </c>
      <c r="D16" s="1">
        <f t="shared" si="0"/>
        <v>1.5328899999999948</v>
      </c>
      <c r="E16" s="1">
        <v>12313</v>
      </c>
      <c r="F16" s="1">
        <v>403.5061</v>
      </c>
      <c r="G16" s="1">
        <v>-90.181560000000005</v>
      </c>
      <c r="H16" s="1">
        <f t="shared" si="1"/>
        <v>0.18156000000000461</v>
      </c>
      <c r="K16" s="1">
        <f t="shared" si="2"/>
        <v>1.2672600000000003</v>
      </c>
      <c r="M16" s="2">
        <v>403.5061</v>
      </c>
      <c r="N16" s="2">
        <f t="shared" si="3"/>
        <v>2.2117859478823346E-2</v>
      </c>
      <c r="O16" s="2">
        <f t="shared" si="4"/>
        <v>3.3333333333333333E-2</v>
      </c>
      <c r="P16" s="2">
        <f t="shared" si="5"/>
        <v>1.1792578890487401E-2</v>
      </c>
    </row>
    <row r="17" spans="1:16" x14ac:dyDescent="0.35">
      <c r="A17" s="1">
        <v>13244</v>
      </c>
      <c r="B17" s="1">
        <v>434.54239999999999</v>
      </c>
      <c r="C17" s="1">
        <v>-91.433279999999996</v>
      </c>
      <c r="D17" s="1">
        <f t="shared" si="0"/>
        <v>1.4332799999999963</v>
      </c>
      <c r="E17" s="1">
        <v>13244</v>
      </c>
      <c r="F17" s="1">
        <v>434.54239999999999</v>
      </c>
      <c r="G17" s="1">
        <v>-90.126490000000004</v>
      </c>
      <c r="H17" s="1">
        <f t="shared" si="1"/>
        <v>0.12649000000000399</v>
      </c>
      <c r="K17" s="1">
        <f t="shared" si="2"/>
        <v>1.1899200000000008</v>
      </c>
      <c r="M17" s="2">
        <v>434.54239999999999</v>
      </c>
      <c r="N17" s="2">
        <f t="shared" si="3"/>
        <v>2.0768021835330941E-2</v>
      </c>
      <c r="O17" s="2">
        <f t="shared" si="4"/>
        <v>3.3333333333333333E-2</v>
      </c>
      <c r="P17" s="2">
        <f t="shared" si="5"/>
        <v>1.1403894066068282E-2</v>
      </c>
    </row>
    <row r="24" spans="1:16" x14ac:dyDescent="0.35">
      <c r="B24" s="1" t="s">
        <v>20</v>
      </c>
    </row>
    <row r="25" spans="1:16" x14ac:dyDescent="0.3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</row>
    <row r="26" spans="1:16" x14ac:dyDescent="0.35">
      <c r="B26" s="1">
        <v>1057</v>
      </c>
      <c r="C26" s="1">
        <v>1612</v>
      </c>
      <c r="D26" s="1">
        <f>(C26-B26)+1</f>
        <v>556</v>
      </c>
      <c r="E26" s="1">
        <f>D26/5</f>
        <v>111.2</v>
      </c>
      <c r="F26" s="1">
        <f>E26*(1/120)</f>
        <v>0.92666666666666664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068D-7589-4BE7-ABA6-164710920B48}">
  <dimension ref="A1:P26"/>
  <sheetViews>
    <sheetView workbookViewId="0">
      <selection activeCell="I21" sqref="I21"/>
    </sheetView>
  </sheetViews>
  <sheetFormatPr defaultRowHeight="14.5" x14ac:dyDescent="0.35"/>
  <cols>
    <col min="1" max="1" width="10.81640625" bestFit="1" customWidth="1"/>
    <col min="2" max="2" width="9.26953125" bestFit="1" customWidth="1"/>
    <col min="3" max="3" width="9.7265625" bestFit="1" customWidth="1"/>
    <col min="5" max="5" width="10.81640625" bestFit="1" customWidth="1"/>
    <col min="6" max="6" width="9.26953125" bestFit="1" customWidth="1"/>
    <col min="7" max="7" width="9.453125" bestFit="1" customWidth="1"/>
    <col min="9" max="9" width="9.81640625" bestFit="1" customWidth="1"/>
    <col min="10" max="11" width="9.26953125" bestFit="1" customWidth="1"/>
    <col min="14" max="16" width="12" bestFit="1" customWidth="1"/>
  </cols>
  <sheetData>
    <row r="1" spans="1:16" x14ac:dyDescent="0.35">
      <c r="B1" t="s">
        <v>5</v>
      </c>
      <c r="F1" t="s">
        <v>6</v>
      </c>
      <c r="J1" t="s">
        <v>8</v>
      </c>
    </row>
    <row r="2" spans="1:16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s="2" t="s">
        <v>0</v>
      </c>
      <c r="N2" s="2" t="s">
        <v>1</v>
      </c>
      <c r="O2" s="2" t="s">
        <v>2</v>
      </c>
      <c r="P2" s="2" t="s">
        <v>3</v>
      </c>
    </row>
    <row r="3" spans="1:16" x14ac:dyDescent="0.35">
      <c r="A3" s="2">
        <v>35</v>
      </c>
      <c r="B3" s="2">
        <v>0</v>
      </c>
      <c r="C3" s="2">
        <v>-111.86279999999999</v>
      </c>
      <c r="D3" s="2">
        <f>-90-C3</f>
        <v>21.862799999999993</v>
      </c>
      <c r="E3" s="2">
        <v>35</v>
      </c>
      <c r="F3" s="2">
        <v>0</v>
      </c>
      <c r="G3" s="2">
        <v>-107.03149999999999</v>
      </c>
      <c r="H3" s="2">
        <f>-90-G3</f>
        <v>17.031499999999994</v>
      </c>
      <c r="I3" s="2">
        <v>7998</v>
      </c>
      <c r="J3" s="2">
        <v>265.44260000000003</v>
      </c>
      <c r="K3" s="2">
        <v>-94.269499999999994</v>
      </c>
      <c r="L3">
        <f>(D3+H3)/2-$J$8</f>
        <v>19.566485</v>
      </c>
      <c r="M3" s="2">
        <f>F3</f>
        <v>0</v>
      </c>
      <c r="N3" s="2">
        <f>RADIANS(L3)</f>
        <v>0.34149958629208271</v>
      </c>
      <c r="O3" s="2">
        <f>1/30</f>
        <v>3.3333333333333333E-2</v>
      </c>
      <c r="P3" s="2">
        <f>RADIANS((D3-H3)/2)</f>
        <v>4.2161046075801012E-2</v>
      </c>
    </row>
    <row r="4" spans="1:16" x14ac:dyDescent="0.35">
      <c r="A4" s="2">
        <v>1055</v>
      </c>
      <c r="B4" s="2">
        <v>33.986640000000001</v>
      </c>
      <c r="C4" s="2">
        <v>-107.92489999999999</v>
      </c>
      <c r="D4" s="2">
        <f t="shared" ref="D4:D18" si="0">-90-C4</f>
        <v>17.924899999999994</v>
      </c>
      <c r="E4" s="2">
        <v>1055</v>
      </c>
      <c r="F4" s="2">
        <v>33.986640000000001</v>
      </c>
      <c r="G4" s="2">
        <v>-103.49209999999999</v>
      </c>
      <c r="H4" s="2">
        <f t="shared" ref="H4:H18" si="1">-90-G4</f>
        <v>13.492099999999994</v>
      </c>
      <c r="I4" s="2">
        <v>8014</v>
      </c>
      <c r="J4" s="2">
        <v>265.976</v>
      </c>
      <c r="K4" s="2">
        <v>-85.491829999999993</v>
      </c>
      <c r="L4">
        <f t="shared" ref="L4:L18" si="2">(D4+H4)/2-$J$8</f>
        <v>15.827835</v>
      </c>
      <c r="M4" s="2">
        <f t="shared" ref="M4:M18" si="3">F4</f>
        <v>33.986640000000001</v>
      </c>
      <c r="N4" s="2">
        <f t="shared" ref="N4:N18" si="4">RADIANS(L4)</f>
        <v>0.27624783421239668</v>
      </c>
      <c r="O4" s="2">
        <f t="shared" ref="O4:O18" si="5">1/30</f>
        <v>3.3333333333333333E-2</v>
      </c>
      <c r="P4" s="2">
        <f t="shared" ref="P4:P18" si="6">RADIANS((D4-H4)/2)</f>
        <v>3.868347754120232E-2</v>
      </c>
    </row>
    <row r="5" spans="1:16" x14ac:dyDescent="0.35">
      <c r="A5" s="2">
        <v>2101</v>
      </c>
      <c r="B5" s="2">
        <v>68.856719999999996</v>
      </c>
      <c r="C5" s="2">
        <v>-104.6583</v>
      </c>
      <c r="D5" s="2">
        <f t="shared" si="0"/>
        <v>14.658299999999997</v>
      </c>
      <c r="E5" s="2">
        <v>2101</v>
      </c>
      <c r="F5" s="2">
        <v>68.856719999999996</v>
      </c>
      <c r="G5" s="2">
        <v>-100.8502</v>
      </c>
      <c r="H5" s="2">
        <f t="shared" si="1"/>
        <v>10.850200000000001</v>
      </c>
      <c r="I5" s="2"/>
      <c r="J5" s="2"/>
      <c r="K5" s="2"/>
      <c r="L5">
        <f t="shared" si="2"/>
        <v>12.873585000000006</v>
      </c>
      <c r="M5" s="2">
        <f t="shared" si="3"/>
        <v>68.856719999999996</v>
      </c>
      <c r="N5" s="2">
        <f t="shared" si="4"/>
        <v>0.22468644478535429</v>
      </c>
      <c r="O5" s="2">
        <f t="shared" si="5"/>
        <v>3.3333333333333333E-2</v>
      </c>
      <c r="P5" s="2">
        <f t="shared" si="6"/>
        <v>3.3231941622597995E-2</v>
      </c>
    </row>
    <row r="6" spans="1:16" x14ac:dyDescent="0.35">
      <c r="A6" s="2">
        <v>3116</v>
      </c>
      <c r="B6" s="2">
        <v>102.6934</v>
      </c>
      <c r="C6" s="2">
        <v>-102.0809</v>
      </c>
      <c r="D6" s="2">
        <f t="shared" si="0"/>
        <v>12.0809</v>
      </c>
      <c r="E6" s="2">
        <v>3116</v>
      </c>
      <c r="F6" s="2">
        <v>102.6934</v>
      </c>
      <c r="G6" s="2">
        <v>-98.566209999999998</v>
      </c>
      <c r="H6" s="2">
        <f t="shared" si="1"/>
        <v>8.5662099999999981</v>
      </c>
      <c r="I6" s="2"/>
      <c r="J6" s="2">
        <f>-90-K3</f>
        <v>4.2694999999999936</v>
      </c>
      <c r="K6" s="2"/>
      <c r="L6">
        <f t="shared" si="2"/>
        <v>10.442890000000006</v>
      </c>
      <c r="M6" s="2">
        <f t="shared" si="3"/>
        <v>102.6934</v>
      </c>
      <c r="N6" s="2">
        <f t="shared" si="4"/>
        <v>0.18226281392359073</v>
      </c>
      <c r="O6" s="2">
        <f t="shared" si="5"/>
        <v>3.3333333333333333E-2</v>
      </c>
      <c r="P6" s="2">
        <f t="shared" si="6"/>
        <v>3.0671456343459764E-2</v>
      </c>
    </row>
    <row r="7" spans="1:16" x14ac:dyDescent="0.35">
      <c r="A7" s="2">
        <v>4159</v>
      </c>
      <c r="B7" s="2">
        <v>137.46340000000001</v>
      </c>
      <c r="C7" s="2">
        <v>-99.880510000000001</v>
      </c>
      <c r="D7" s="2">
        <f t="shared" si="0"/>
        <v>9.880510000000001</v>
      </c>
      <c r="E7" s="2">
        <v>4159</v>
      </c>
      <c r="F7" s="2">
        <v>137.46340000000001</v>
      </c>
      <c r="G7" s="2">
        <v>-96.717799999999997</v>
      </c>
      <c r="H7" s="2">
        <f t="shared" si="1"/>
        <v>6.7177999999999969</v>
      </c>
      <c r="I7" s="2"/>
      <c r="J7" s="2">
        <f>-90-K4</f>
        <v>-4.5081700000000069</v>
      </c>
      <c r="K7" s="2"/>
      <c r="L7">
        <f t="shared" si="2"/>
        <v>8.4184900000000056</v>
      </c>
      <c r="M7" s="2">
        <f t="shared" si="3"/>
        <v>137.46340000000001</v>
      </c>
      <c r="N7" s="2">
        <f t="shared" si="4"/>
        <v>0.14693036854621752</v>
      </c>
      <c r="O7" s="2">
        <f t="shared" si="5"/>
        <v>3.3333333333333333E-2</v>
      </c>
      <c r="P7" s="2">
        <f t="shared" si="6"/>
        <v>2.7599851392874967E-2</v>
      </c>
    </row>
    <row r="8" spans="1:16" x14ac:dyDescent="0.35">
      <c r="A8" s="2">
        <v>5172</v>
      </c>
      <c r="B8" s="2">
        <v>171.23339999999999</v>
      </c>
      <c r="C8" s="2">
        <v>-98.084490000000002</v>
      </c>
      <c r="D8" s="2">
        <f t="shared" si="0"/>
        <v>8.0844900000000024</v>
      </c>
      <c r="E8" s="2">
        <v>5172</v>
      </c>
      <c r="F8" s="2">
        <v>171.23339999999999</v>
      </c>
      <c r="G8" s="2">
        <v>-95.404049999999998</v>
      </c>
      <c r="H8" s="2">
        <f t="shared" si="1"/>
        <v>5.404049999999998</v>
      </c>
      <c r="I8" s="2"/>
      <c r="J8" s="2">
        <f>AVERAGE(J6:J7)</f>
        <v>-0.11933500000000663</v>
      </c>
      <c r="K8" s="2"/>
      <c r="L8">
        <f t="shared" si="2"/>
        <v>6.8636050000000068</v>
      </c>
      <c r="M8" s="2">
        <f t="shared" si="3"/>
        <v>171.23339999999999</v>
      </c>
      <c r="N8" s="2">
        <f t="shared" si="4"/>
        <v>0.11979250580634553</v>
      </c>
      <c r="O8" s="2">
        <f t="shared" si="5"/>
        <v>3.3333333333333333E-2</v>
      </c>
      <c r="P8" s="2">
        <f t="shared" si="6"/>
        <v>2.339125170107844E-2</v>
      </c>
    </row>
    <row r="9" spans="1:16" x14ac:dyDescent="0.35">
      <c r="A9" s="2">
        <v>6214</v>
      </c>
      <c r="B9" s="2">
        <v>205.9701</v>
      </c>
      <c r="C9" s="2">
        <v>-96.520340000000004</v>
      </c>
      <c r="D9" s="2">
        <f t="shared" si="0"/>
        <v>6.5203400000000045</v>
      </c>
      <c r="E9" s="2">
        <v>6214</v>
      </c>
      <c r="F9" s="2">
        <v>205.9701</v>
      </c>
      <c r="G9" s="2">
        <v>-94.091089999999994</v>
      </c>
      <c r="H9" s="2">
        <f t="shared" si="1"/>
        <v>4.0910899999999941</v>
      </c>
      <c r="I9" s="2"/>
      <c r="J9" s="2"/>
      <c r="K9" s="2" t="s">
        <v>29</v>
      </c>
      <c r="L9">
        <f t="shared" si="2"/>
        <v>5.4250500000000059</v>
      </c>
      <c r="M9" s="2">
        <f t="shared" si="3"/>
        <v>205.9701</v>
      </c>
      <c r="N9" s="2">
        <f t="shared" si="4"/>
        <v>9.4684984585318474E-2</v>
      </c>
      <c r="O9" s="2">
        <f t="shared" si="5"/>
        <v>3.3333333333333333E-2</v>
      </c>
      <c r="P9" s="2">
        <f t="shared" si="6"/>
        <v>2.1199205427036214E-2</v>
      </c>
    </row>
    <row r="10" spans="1:16" x14ac:dyDescent="0.35">
      <c r="A10" s="2">
        <v>7226</v>
      </c>
      <c r="B10" s="2">
        <v>239.70670000000001</v>
      </c>
      <c r="C10" s="2">
        <v>-95.235789999999994</v>
      </c>
      <c r="D10" s="2">
        <f t="shared" si="0"/>
        <v>5.2357899999999944</v>
      </c>
      <c r="E10" s="2">
        <v>7227</v>
      </c>
      <c r="F10" s="2">
        <v>239.74010000000001</v>
      </c>
      <c r="G10" s="2">
        <v>-93.031819999999996</v>
      </c>
      <c r="H10" s="2">
        <f t="shared" si="1"/>
        <v>3.0318199999999962</v>
      </c>
      <c r="I10" s="2"/>
      <c r="J10" s="2"/>
      <c r="K10" s="2"/>
      <c r="L10">
        <f t="shared" si="2"/>
        <v>4.2531400000000019</v>
      </c>
      <c r="M10" s="2">
        <f t="shared" si="3"/>
        <v>239.74010000000001</v>
      </c>
      <c r="N10" s="2">
        <f t="shared" si="4"/>
        <v>7.4231296548271666E-2</v>
      </c>
      <c r="O10" s="2">
        <f t="shared" si="5"/>
        <v>3.3333333333333333E-2</v>
      </c>
      <c r="P10" s="2">
        <f t="shared" si="6"/>
        <v>1.9233266557589696E-2</v>
      </c>
    </row>
    <row r="11" spans="1:16" x14ac:dyDescent="0.35">
      <c r="A11" s="2">
        <v>8267</v>
      </c>
      <c r="B11" s="2">
        <v>274.4101</v>
      </c>
      <c r="C11" s="2">
        <v>-94.146960000000007</v>
      </c>
      <c r="D11" s="2">
        <f t="shared" si="0"/>
        <v>4.1469600000000071</v>
      </c>
      <c r="E11" s="2">
        <v>8267</v>
      </c>
      <c r="F11" s="2">
        <v>274.4101</v>
      </c>
      <c r="G11" s="2">
        <v>-92.056619999999995</v>
      </c>
      <c r="H11" s="2">
        <f t="shared" si="1"/>
        <v>2.0566199999999952</v>
      </c>
      <c r="I11" s="2"/>
      <c r="J11" s="2"/>
      <c r="K11" s="2"/>
      <c r="L11">
        <f t="shared" si="2"/>
        <v>3.2211250000000078</v>
      </c>
      <c r="M11" s="2">
        <f t="shared" si="3"/>
        <v>274.4101</v>
      </c>
      <c r="N11" s="2">
        <f t="shared" si="4"/>
        <v>5.6219236868302484E-2</v>
      </c>
      <c r="O11" s="2">
        <f t="shared" si="5"/>
        <v>3.3333333333333333E-2</v>
      </c>
      <c r="P11" s="2">
        <f t="shared" si="6"/>
        <v>1.8241657743069236E-2</v>
      </c>
    </row>
    <row r="12" spans="1:16" x14ac:dyDescent="0.35">
      <c r="A12" s="2">
        <v>9278</v>
      </c>
      <c r="B12" s="2">
        <v>308.11340000000001</v>
      </c>
      <c r="C12" s="2">
        <v>-93.317300000000003</v>
      </c>
      <c r="D12" s="2">
        <f t="shared" si="0"/>
        <v>3.317300000000003</v>
      </c>
      <c r="E12" s="2">
        <v>9278</v>
      </c>
      <c r="F12" s="2">
        <v>308.11340000000001</v>
      </c>
      <c r="G12" s="2">
        <v>-91.321780000000004</v>
      </c>
      <c r="H12" s="2">
        <f t="shared" si="1"/>
        <v>1.321780000000004</v>
      </c>
      <c r="I12" s="2"/>
      <c r="J12" s="2"/>
      <c r="K12" s="2"/>
      <c r="L12">
        <f t="shared" si="2"/>
        <v>2.4388750000000101</v>
      </c>
      <c r="M12" s="2">
        <f t="shared" si="3"/>
        <v>308.11340000000001</v>
      </c>
      <c r="N12" s="2">
        <f t="shared" si="4"/>
        <v>4.2566398794576882E-2</v>
      </c>
      <c r="O12" s="2">
        <f t="shared" si="5"/>
        <v>3.3333333333333333E-2</v>
      </c>
      <c r="P12" s="2">
        <f t="shared" si="6"/>
        <v>1.7414197144698614E-2</v>
      </c>
    </row>
    <row r="13" spans="1:16" x14ac:dyDescent="0.35">
      <c r="A13" s="2">
        <v>10318</v>
      </c>
      <c r="B13" s="2">
        <v>342.7835</v>
      </c>
      <c r="C13" s="2">
        <v>-92.737110000000001</v>
      </c>
      <c r="D13" s="2">
        <f t="shared" si="0"/>
        <v>2.7371100000000013</v>
      </c>
      <c r="E13" s="2">
        <v>10318</v>
      </c>
      <c r="F13" s="2">
        <v>342.7835</v>
      </c>
      <c r="G13" s="2">
        <v>-90.770759999999996</v>
      </c>
      <c r="H13" s="2">
        <f t="shared" si="1"/>
        <v>0.77075999999999567</v>
      </c>
      <c r="I13" s="2"/>
      <c r="J13" s="2"/>
      <c r="K13" s="2"/>
      <c r="L13">
        <f t="shared" si="2"/>
        <v>1.8732700000000051</v>
      </c>
      <c r="M13" s="2">
        <f t="shared" si="3"/>
        <v>342.7835</v>
      </c>
      <c r="N13" s="2">
        <f t="shared" si="4"/>
        <v>3.2694729278834267E-2</v>
      </c>
      <c r="O13" s="2">
        <f t="shared" si="5"/>
        <v>3.3333333333333333E-2</v>
      </c>
      <c r="P13" s="2">
        <f t="shared" si="6"/>
        <v>1.7159640873295297E-2</v>
      </c>
    </row>
    <row r="14" spans="1:16" x14ac:dyDescent="0.35">
      <c r="A14" s="2">
        <v>11357</v>
      </c>
      <c r="B14" s="2">
        <v>377.42020000000002</v>
      </c>
      <c r="C14" s="2">
        <v>-92.196719999999999</v>
      </c>
      <c r="D14" s="2">
        <f t="shared" si="0"/>
        <v>2.1967199999999991</v>
      </c>
      <c r="E14" s="2">
        <v>11357</v>
      </c>
      <c r="F14" s="2">
        <v>377.42020000000002</v>
      </c>
      <c r="G14" s="2">
        <v>-90.395489999999995</v>
      </c>
      <c r="H14" s="2">
        <f t="shared" si="1"/>
        <v>0.39548999999999523</v>
      </c>
      <c r="I14" s="2"/>
      <c r="J14" s="2"/>
      <c r="K14" s="2"/>
      <c r="L14">
        <f t="shared" si="2"/>
        <v>1.4154400000000038</v>
      </c>
      <c r="M14" s="2">
        <f t="shared" si="3"/>
        <v>377.42020000000002</v>
      </c>
      <c r="N14" s="2">
        <f t="shared" si="4"/>
        <v>2.4704088364428604E-2</v>
      </c>
      <c r="O14" s="2">
        <f t="shared" si="5"/>
        <v>3.3333333333333333E-2</v>
      </c>
      <c r="P14" s="2">
        <f t="shared" si="6"/>
        <v>1.5718697042848766E-2</v>
      </c>
    </row>
    <row r="15" spans="1:16" x14ac:dyDescent="0.35">
      <c r="A15" s="2">
        <v>12366</v>
      </c>
      <c r="B15" s="2">
        <v>411.05680000000001</v>
      </c>
      <c r="C15" s="2">
        <v>-91.709280000000007</v>
      </c>
      <c r="D15" s="2">
        <f t="shared" si="0"/>
        <v>1.7092800000000068</v>
      </c>
      <c r="E15" s="2">
        <v>12366</v>
      </c>
      <c r="F15" s="2">
        <v>411.05680000000001</v>
      </c>
      <c r="G15" s="2">
        <v>-90.141019999999997</v>
      </c>
      <c r="H15" s="2">
        <f t="shared" si="1"/>
        <v>0.14101999999999748</v>
      </c>
      <c r="I15" s="2"/>
      <c r="J15" s="2"/>
      <c r="K15" s="2"/>
      <c r="L15">
        <f t="shared" si="2"/>
        <v>1.0444850000000088</v>
      </c>
      <c r="M15" s="2">
        <f t="shared" si="3"/>
        <v>411.05680000000001</v>
      </c>
      <c r="N15" s="2">
        <f t="shared" si="4"/>
        <v>1.8229702237693126E-2</v>
      </c>
      <c r="O15" s="2">
        <f t="shared" si="5"/>
        <v>3.3333333333333333E-2</v>
      </c>
      <c r="P15" s="2">
        <f t="shared" si="6"/>
        <v>1.3685650263663217E-2</v>
      </c>
    </row>
    <row r="16" spans="1:16" x14ac:dyDescent="0.35">
      <c r="A16" s="2">
        <v>13405</v>
      </c>
      <c r="B16" s="2">
        <v>445.69349999999997</v>
      </c>
      <c r="C16" s="2">
        <v>-91.583629999999999</v>
      </c>
      <c r="D16" s="2">
        <f t="shared" si="0"/>
        <v>1.5836299999999994</v>
      </c>
      <c r="E16" s="2">
        <v>13405</v>
      </c>
      <c r="F16" s="2">
        <v>445.69349999999997</v>
      </c>
      <c r="G16" s="2">
        <v>-90.134309999999999</v>
      </c>
      <c r="H16" s="2">
        <f t="shared" si="1"/>
        <v>0.13430999999999926</v>
      </c>
      <c r="I16" s="2"/>
      <c r="J16" s="2"/>
      <c r="K16" s="2"/>
      <c r="L16">
        <f t="shared" si="2"/>
        <v>0.97830500000000598</v>
      </c>
      <c r="M16" s="2">
        <f t="shared" si="3"/>
        <v>445.69349999999997</v>
      </c>
      <c r="N16" s="2">
        <f t="shared" si="4"/>
        <v>1.707464333872323E-2</v>
      </c>
      <c r="O16" s="2">
        <f t="shared" si="5"/>
        <v>3.3333333333333333E-2</v>
      </c>
      <c r="P16" s="2">
        <f t="shared" si="6"/>
        <v>1.2647702957502109E-2</v>
      </c>
    </row>
    <row r="17" spans="1:16" x14ac:dyDescent="0.35">
      <c r="A17" s="2">
        <v>14443</v>
      </c>
      <c r="B17" s="2">
        <v>480.29689999999999</v>
      </c>
      <c r="C17" s="2">
        <v>-91.15231</v>
      </c>
      <c r="D17" s="2">
        <f t="shared" si="0"/>
        <v>1.1523099999999999</v>
      </c>
      <c r="E17" s="2">
        <v>14444</v>
      </c>
      <c r="F17" s="2">
        <v>480.33019999999999</v>
      </c>
      <c r="G17" s="2">
        <v>-89.993629999999996</v>
      </c>
      <c r="H17" s="2">
        <f t="shared" si="1"/>
        <v>-6.3700000000039836E-3</v>
      </c>
      <c r="I17" s="2"/>
      <c r="J17" s="2"/>
      <c r="K17" s="2"/>
      <c r="L17">
        <f t="shared" si="2"/>
        <v>0.69230500000000461</v>
      </c>
      <c r="M17" s="2">
        <f t="shared" si="3"/>
        <v>480.33019999999999</v>
      </c>
      <c r="N17" s="2">
        <f t="shared" si="4"/>
        <v>1.2083001678019423E-2</v>
      </c>
      <c r="O17" s="2">
        <f t="shared" si="5"/>
        <v>3.3333333333333333E-2</v>
      </c>
      <c r="P17" s="2">
        <f t="shared" si="6"/>
        <v>1.0111390488503983E-2</v>
      </c>
    </row>
    <row r="18" spans="1:16" x14ac:dyDescent="0.35">
      <c r="A18" s="2">
        <v>15419</v>
      </c>
      <c r="B18" s="2">
        <v>512.83339999999998</v>
      </c>
      <c r="C18" s="2">
        <v>-90.81926</v>
      </c>
      <c r="D18" s="2">
        <f t="shared" si="0"/>
        <v>0.81925999999999988</v>
      </c>
      <c r="E18" s="2">
        <v>15419</v>
      </c>
      <c r="F18" s="2">
        <v>512.83339999999998</v>
      </c>
      <c r="G18" s="2">
        <v>-89.520380000000003</v>
      </c>
      <c r="H18" s="2">
        <f t="shared" si="1"/>
        <v>-0.47961999999999705</v>
      </c>
      <c r="I18" s="2"/>
      <c r="J18" s="2"/>
      <c r="K18" s="2"/>
      <c r="L18">
        <f t="shared" si="2"/>
        <v>0.28915500000000804</v>
      </c>
      <c r="M18" s="2">
        <f t="shared" si="3"/>
        <v>512.83339999999998</v>
      </c>
      <c r="N18" s="2">
        <f t="shared" si="4"/>
        <v>5.0467067986043439E-3</v>
      </c>
      <c r="O18" s="2">
        <f t="shared" si="5"/>
        <v>3.3333333333333333E-2</v>
      </c>
      <c r="P18" s="2">
        <f t="shared" si="6"/>
        <v>1.1334866294151947E-2</v>
      </c>
    </row>
    <row r="24" spans="1:16" x14ac:dyDescent="0.35">
      <c r="A24" s="1"/>
      <c r="B24" s="1" t="s">
        <v>20</v>
      </c>
      <c r="C24" s="1"/>
      <c r="D24" s="1"/>
      <c r="E24" s="1"/>
      <c r="F24" s="1"/>
    </row>
    <row r="25" spans="1:16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35">
      <c r="A26" s="1"/>
      <c r="B26" s="4">
        <v>67</v>
      </c>
      <c r="C26" s="4">
        <v>217</v>
      </c>
      <c r="D26" s="4">
        <f>(C26-B26)+1</f>
        <v>151</v>
      </c>
      <c r="E26" s="4">
        <f>D26/5</f>
        <v>30.2</v>
      </c>
      <c r="F26" s="4">
        <f>E26*(1/30)</f>
        <v>1.0066666666666666</v>
      </c>
      <c r="G26" s="4">
        <f>F26/(2*PI())</f>
        <v>0.16021597604584131</v>
      </c>
      <c r="H26" s="4">
        <f>(G26*G26)*9.81</f>
        <v>0.25181444959695487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6E64-4DD0-4156-BBC7-DA1C59AF4F60}">
  <dimension ref="A1:Q26"/>
  <sheetViews>
    <sheetView topLeftCell="F1" workbookViewId="0">
      <selection activeCell="N2" sqref="N2:Q18"/>
    </sheetView>
  </sheetViews>
  <sheetFormatPr defaultColWidth="8.7265625" defaultRowHeight="14.5" x14ac:dyDescent="0.35"/>
  <cols>
    <col min="1" max="1" width="11.453125" style="1" bestFit="1" customWidth="1"/>
    <col min="2" max="2" width="9.54296875" style="1" bestFit="1" customWidth="1"/>
    <col min="3" max="3" width="10" style="1" bestFit="1" customWidth="1"/>
    <col min="4" max="4" width="9.453125" style="1" bestFit="1" customWidth="1"/>
    <col min="5" max="5" width="11.453125" style="1" bestFit="1" customWidth="1"/>
    <col min="6" max="6" width="9.453125" style="1" bestFit="1" customWidth="1"/>
    <col min="7" max="7" width="10" style="1" bestFit="1" customWidth="1"/>
    <col min="8" max="8" width="8.7265625" style="1"/>
    <col min="9" max="10" width="9.453125" style="1" bestFit="1" customWidth="1"/>
    <col min="11" max="11" width="10.1796875" style="1" bestFit="1" customWidth="1"/>
    <col min="12" max="12" width="10.1796875" style="1" customWidth="1"/>
    <col min="13" max="16384" width="8.7265625" style="1"/>
  </cols>
  <sheetData>
    <row r="1" spans="1:17" x14ac:dyDescent="0.35">
      <c r="B1" s="1" t="s">
        <v>5</v>
      </c>
      <c r="F1" s="1" t="s">
        <v>6</v>
      </c>
      <c r="K1" s="1" t="s">
        <v>8</v>
      </c>
    </row>
    <row r="2" spans="1:17" x14ac:dyDescent="0.35">
      <c r="A2" s="1" t="s">
        <v>4</v>
      </c>
      <c r="B2" s="1" t="s">
        <v>0</v>
      </c>
      <c r="C2" s="1" t="s">
        <v>9</v>
      </c>
      <c r="D2" s="1" t="s">
        <v>1</v>
      </c>
      <c r="E2" s="1" t="s">
        <v>4</v>
      </c>
      <c r="F2" s="1" t="s">
        <v>0</v>
      </c>
      <c r="G2" s="1" t="s">
        <v>9</v>
      </c>
      <c r="H2" s="1" t="s">
        <v>1</v>
      </c>
      <c r="I2" s="1" t="s">
        <v>0</v>
      </c>
      <c r="J2" s="1" t="s">
        <v>0</v>
      </c>
      <c r="K2" s="1" t="s">
        <v>9</v>
      </c>
      <c r="L2" s="3" t="s">
        <v>11</v>
      </c>
      <c r="N2" s="1" t="s">
        <v>0</v>
      </c>
      <c r="O2" s="3" t="s">
        <v>1</v>
      </c>
      <c r="P2" s="1" t="s">
        <v>2</v>
      </c>
      <c r="Q2" s="1" t="s">
        <v>3</v>
      </c>
    </row>
    <row r="3" spans="1:17" x14ac:dyDescent="0.35">
      <c r="A3" s="1">
        <v>387</v>
      </c>
      <c r="B3" s="1">
        <v>0</v>
      </c>
      <c r="C3" s="1">
        <v>-116.1</v>
      </c>
      <c r="D3" s="1">
        <f>-90-C3</f>
        <v>26.099999999999994</v>
      </c>
      <c r="E3" s="1">
        <v>387</v>
      </c>
      <c r="F3" s="1">
        <v>0</v>
      </c>
      <c r="G3" s="1">
        <v>-111.2265</v>
      </c>
      <c r="H3" s="1">
        <f>-90-G3</f>
        <v>21.226500000000001</v>
      </c>
      <c r="I3" s="1">
        <v>389.10469999999998</v>
      </c>
      <c r="J3" s="1">
        <v>389.10469999999998</v>
      </c>
      <c r="K3" s="1">
        <v>-92.870909999999995</v>
      </c>
      <c r="L3" s="1">
        <f>(D3+H3)/2-$J$8</f>
        <v>23.811115000000001</v>
      </c>
      <c r="N3" s="2">
        <v>0</v>
      </c>
      <c r="O3" s="2">
        <f>RADIANS(L3)</f>
        <v>0.41558235532100962</v>
      </c>
      <c r="P3" s="2">
        <f>1/30</f>
        <v>3.3333333333333333E-2</v>
      </c>
      <c r="Q3" s="2">
        <f>RADIANS(-(H3-D3)/2)</f>
        <v>4.2529310547971766E-2</v>
      </c>
    </row>
    <row r="4" spans="1:17" x14ac:dyDescent="0.35">
      <c r="A4" s="1">
        <v>1482</v>
      </c>
      <c r="B4" s="1">
        <v>36.50356</v>
      </c>
      <c r="C4" s="1">
        <v>-110.4461</v>
      </c>
      <c r="D4" s="1">
        <f t="shared" ref="D4:D18" si="0">-90-C4</f>
        <v>20.446100000000001</v>
      </c>
      <c r="E4" s="1">
        <v>1482</v>
      </c>
      <c r="F4" s="1">
        <v>36.50356</v>
      </c>
      <c r="G4" s="1">
        <v>-106.2457</v>
      </c>
      <c r="H4" s="1">
        <f t="shared" ref="H4:H18" si="1">-90-G4</f>
        <v>16.245699999999999</v>
      </c>
      <c r="I4" s="1">
        <v>389.63799999999998</v>
      </c>
      <c r="J4" s="1">
        <v>389.63799999999998</v>
      </c>
      <c r="K4" s="1">
        <v>-86.833359999999999</v>
      </c>
      <c r="L4" s="1">
        <f t="shared" ref="L4:L18" si="2">(D4+H4)/2-$J$8</f>
        <v>18.493765000000003</v>
      </c>
      <c r="N4" s="2">
        <v>36.50356</v>
      </c>
      <c r="O4" s="2">
        <f t="shared" ref="O4:O18" si="3">RADIANS(L4)</f>
        <v>0.32277709034008917</v>
      </c>
      <c r="P4" s="2">
        <f t="shared" ref="P4:P18" si="4">1/30</f>
        <v>3.3333333333333333E-2</v>
      </c>
      <c r="Q4" s="2">
        <f t="shared" ref="Q4:Q18" si="5">RADIANS(-(H4-D4)/2)</f>
        <v>3.6655404950384926E-2</v>
      </c>
    </row>
    <row r="5" spans="1:17" x14ac:dyDescent="0.35">
      <c r="A5" s="1">
        <v>2540</v>
      </c>
      <c r="B5" s="1">
        <v>71.773669999999996</v>
      </c>
      <c r="C5" s="1">
        <v>-106.4515</v>
      </c>
      <c r="D5" s="1">
        <f t="shared" si="0"/>
        <v>16.451499999999996</v>
      </c>
      <c r="E5" s="1">
        <v>2540</v>
      </c>
      <c r="F5" s="1">
        <v>71.773669999999996</v>
      </c>
      <c r="G5" s="1">
        <v>-102.92919999999999</v>
      </c>
      <c r="H5" s="1">
        <f t="shared" si="1"/>
        <v>12.929199999999994</v>
      </c>
      <c r="K5" s="1" t="s">
        <v>29</v>
      </c>
      <c r="L5" s="1">
        <f t="shared" si="2"/>
        <v>14.838214999999998</v>
      </c>
      <c r="N5" s="2">
        <v>71.773669999999996</v>
      </c>
      <c r="O5" s="2">
        <f t="shared" si="3"/>
        <v>0.25897570686881038</v>
      </c>
      <c r="P5" s="2">
        <f t="shared" si="4"/>
        <v>3.3333333333333333E-2</v>
      </c>
      <c r="Q5" s="2">
        <f t="shared" si="5"/>
        <v>3.0737866121498147E-2</v>
      </c>
    </row>
    <row r="6" spans="1:17" x14ac:dyDescent="0.35">
      <c r="A6" s="1">
        <v>3630</v>
      </c>
      <c r="B6" s="1">
        <v>108.11060000000001</v>
      </c>
      <c r="C6" s="1">
        <v>-103.2831</v>
      </c>
      <c r="D6" s="1">
        <f t="shared" si="0"/>
        <v>13.283100000000005</v>
      </c>
      <c r="E6" s="1">
        <v>3631</v>
      </c>
      <c r="F6" s="1">
        <v>108.1439</v>
      </c>
      <c r="G6" s="1">
        <v>-100.3259</v>
      </c>
      <c r="H6" s="1">
        <f t="shared" si="1"/>
        <v>10.325900000000004</v>
      </c>
      <c r="J6" s="1">
        <f>-90-K3</f>
        <v>2.870909999999995</v>
      </c>
      <c r="L6" s="1">
        <f t="shared" si="2"/>
        <v>11.952365000000007</v>
      </c>
      <c r="N6" s="2">
        <v>108.11060000000001</v>
      </c>
      <c r="O6" s="2">
        <f t="shared" si="3"/>
        <v>0.20860812265013218</v>
      </c>
      <c r="P6" s="2">
        <f t="shared" si="4"/>
        <v>3.3333333333333333E-2</v>
      </c>
      <c r="Q6" s="2">
        <f t="shared" si="5"/>
        <v>2.5806438319988158E-2</v>
      </c>
    </row>
    <row r="7" spans="1:17" x14ac:dyDescent="0.35">
      <c r="A7" s="1">
        <v>4719</v>
      </c>
      <c r="B7" s="1">
        <v>144.41409999999999</v>
      </c>
      <c r="C7" s="1">
        <v>-101.0262</v>
      </c>
      <c r="D7" s="1">
        <f t="shared" si="0"/>
        <v>11.026200000000003</v>
      </c>
      <c r="E7" s="1">
        <v>4719</v>
      </c>
      <c r="F7" s="1">
        <v>144.41409999999999</v>
      </c>
      <c r="G7" s="1">
        <v>-98.633210000000005</v>
      </c>
      <c r="H7" s="1">
        <f t="shared" si="1"/>
        <v>8.6332100000000054</v>
      </c>
      <c r="J7" s="1">
        <f>-(90+K4)</f>
        <v>-3.166640000000001</v>
      </c>
      <c r="L7" s="1">
        <f t="shared" si="2"/>
        <v>9.9775700000000072</v>
      </c>
      <c r="N7" s="2">
        <v>144.41409999999999</v>
      </c>
      <c r="O7" s="2">
        <f t="shared" si="3"/>
        <v>0.17414144784821076</v>
      </c>
      <c r="P7" s="2">
        <f t="shared" si="4"/>
        <v>3.3333333333333333E-2</v>
      </c>
      <c r="Q7" s="2">
        <f t="shared" si="5"/>
        <v>2.0882777233649532E-2</v>
      </c>
    </row>
    <row r="8" spans="1:17" x14ac:dyDescent="0.35">
      <c r="A8" s="1">
        <v>5807</v>
      </c>
      <c r="B8" s="1">
        <v>180.68430000000001</v>
      </c>
      <c r="C8" s="1">
        <v>-99.089079999999996</v>
      </c>
      <c r="D8" s="1">
        <f t="shared" si="0"/>
        <v>9.0890799999999956</v>
      </c>
      <c r="E8" s="1">
        <v>5807</v>
      </c>
      <c r="F8" s="1">
        <v>180.68430000000001</v>
      </c>
      <c r="G8" s="1">
        <v>-96.799490000000006</v>
      </c>
      <c r="H8" s="1">
        <f t="shared" si="1"/>
        <v>6.7994900000000058</v>
      </c>
      <c r="J8" s="1">
        <f>AVERAGE(J6:J7)</f>
        <v>-0.14786500000000302</v>
      </c>
      <c r="L8" s="1">
        <f t="shared" si="2"/>
        <v>8.0921500000000037</v>
      </c>
      <c r="N8" s="2">
        <v>180.68430000000001</v>
      </c>
      <c r="O8" s="2">
        <f t="shared" si="3"/>
        <v>0.1412346610652592</v>
      </c>
      <c r="P8" s="2">
        <f t="shared" si="4"/>
        <v>3.3333333333333333E-2</v>
      </c>
      <c r="Q8" s="2">
        <f t="shared" si="5"/>
        <v>1.9980442010368395E-2</v>
      </c>
    </row>
    <row r="9" spans="1:17" x14ac:dyDescent="0.35">
      <c r="A9" s="1">
        <v>6860</v>
      </c>
      <c r="B9" s="1">
        <v>215.7877</v>
      </c>
      <c r="C9" s="1">
        <v>-97.491219999999998</v>
      </c>
      <c r="D9" s="1">
        <f t="shared" si="0"/>
        <v>7.4912199999999984</v>
      </c>
      <c r="E9" s="1">
        <v>6860</v>
      </c>
      <c r="F9" s="1">
        <v>215.7877</v>
      </c>
      <c r="G9" s="1">
        <v>-95.656170000000003</v>
      </c>
      <c r="H9" s="1">
        <f t="shared" si="1"/>
        <v>5.656170000000003</v>
      </c>
      <c r="L9" s="1">
        <f t="shared" si="2"/>
        <v>6.7215600000000038</v>
      </c>
      <c r="N9" s="2">
        <v>215.7877</v>
      </c>
      <c r="O9" s="2">
        <f t="shared" si="3"/>
        <v>0.11731335287035012</v>
      </c>
      <c r="P9" s="2">
        <f t="shared" si="4"/>
        <v>3.3333333333333333E-2</v>
      </c>
      <c r="Q9" s="2">
        <f t="shared" si="5"/>
        <v>1.6013832219360931E-2</v>
      </c>
    </row>
    <row r="10" spans="1:17" x14ac:dyDescent="0.35">
      <c r="A10" s="1">
        <v>7947</v>
      </c>
      <c r="B10" s="1">
        <v>252.02459999999999</v>
      </c>
      <c r="C10" s="1">
        <v>-96.186719999999994</v>
      </c>
      <c r="D10" s="1">
        <f t="shared" si="0"/>
        <v>6.186719999999994</v>
      </c>
      <c r="E10" s="1">
        <v>7947</v>
      </c>
      <c r="F10" s="1">
        <v>252.02459999999999</v>
      </c>
      <c r="G10" s="1">
        <v>-94.428610000000006</v>
      </c>
      <c r="H10" s="1">
        <f t="shared" si="1"/>
        <v>4.4286100000000062</v>
      </c>
      <c r="L10" s="1">
        <f t="shared" si="2"/>
        <v>5.4555300000000031</v>
      </c>
      <c r="N10" s="2">
        <v>252.02459999999999</v>
      </c>
      <c r="O10" s="2">
        <f t="shared" si="3"/>
        <v>9.5216960941326298E-2</v>
      </c>
      <c r="P10" s="2">
        <f t="shared" si="4"/>
        <v>3.3333333333333333E-2</v>
      </c>
      <c r="Q10" s="2">
        <f t="shared" si="5"/>
        <v>1.5342404056118648E-2</v>
      </c>
    </row>
    <row r="11" spans="1:17" x14ac:dyDescent="0.35">
      <c r="A11" s="1">
        <v>9033</v>
      </c>
      <c r="B11" s="1">
        <v>288.22809999999998</v>
      </c>
      <c r="C11" s="1">
        <v>-94.867170000000002</v>
      </c>
      <c r="D11" s="1">
        <f t="shared" si="0"/>
        <v>4.8671700000000016</v>
      </c>
      <c r="E11" s="1">
        <v>9033</v>
      </c>
      <c r="F11" s="1">
        <v>288.22809999999998</v>
      </c>
      <c r="G11" s="1">
        <v>-93.551810000000003</v>
      </c>
      <c r="H11" s="1">
        <f t="shared" si="1"/>
        <v>3.5518100000000032</v>
      </c>
      <c r="L11" s="1">
        <f t="shared" si="2"/>
        <v>4.3573550000000054</v>
      </c>
      <c r="N11" s="2">
        <v>288.22809999999998</v>
      </c>
      <c r="O11" s="2">
        <f t="shared" si="3"/>
        <v>7.6050191428237615E-2</v>
      </c>
      <c r="P11" s="2">
        <f t="shared" si="4"/>
        <v>3.3333333333333333E-2</v>
      </c>
      <c r="Q11" s="2">
        <f t="shared" si="5"/>
        <v>1.1478681424516291E-2</v>
      </c>
    </row>
    <row r="12" spans="1:17" x14ac:dyDescent="0.35">
      <c r="A12" s="1">
        <v>10120</v>
      </c>
      <c r="B12" s="1">
        <v>324.46499999999997</v>
      </c>
      <c r="C12" s="1">
        <v>-93.991240000000005</v>
      </c>
      <c r="D12" s="1">
        <f t="shared" si="0"/>
        <v>3.9912400000000048</v>
      </c>
      <c r="E12" s="1">
        <v>10121</v>
      </c>
      <c r="F12" s="1">
        <v>324.49829999999997</v>
      </c>
      <c r="G12" s="1">
        <v>-92.217950000000002</v>
      </c>
      <c r="H12" s="1">
        <f t="shared" si="1"/>
        <v>2.2179500000000019</v>
      </c>
      <c r="L12" s="1">
        <f t="shared" si="2"/>
        <v>3.2524600000000063</v>
      </c>
      <c r="N12" s="2">
        <v>324.46499999999997</v>
      </c>
      <c r="O12" s="2">
        <f t="shared" si="3"/>
        <v>5.6766135789414883E-2</v>
      </c>
      <c r="P12" s="2">
        <f t="shared" si="4"/>
        <v>3.3333333333333333E-2</v>
      </c>
      <c r="Q12" s="2">
        <f t="shared" si="5"/>
        <v>1.5474874546345149E-2</v>
      </c>
    </row>
    <row r="13" spans="1:17" x14ac:dyDescent="0.35">
      <c r="A13" s="1">
        <v>11204</v>
      </c>
      <c r="B13" s="1">
        <v>360.6019</v>
      </c>
      <c r="C13" s="1">
        <v>-93.417119999999997</v>
      </c>
      <c r="D13" s="1">
        <f t="shared" si="0"/>
        <v>3.417119999999997</v>
      </c>
      <c r="E13" s="1">
        <v>11204</v>
      </c>
      <c r="F13" s="1">
        <v>360.6019</v>
      </c>
      <c r="G13" s="1">
        <v>-91.690259999999995</v>
      </c>
      <c r="H13" s="1">
        <f t="shared" si="1"/>
        <v>1.690259999999995</v>
      </c>
      <c r="L13" s="1">
        <f t="shared" si="2"/>
        <v>2.701554999999999</v>
      </c>
      <c r="N13" s="2">
        <v>360.6019</v>
      </c>
      <c r="O13" s="2">
        <f t="shared" si="3"/>
        <v>4.7151029673715393E-2</v>
      </c>
      <c r="P13" s="2">
        <f t="shared" si="4"/>
        <v>3.3333333333333333E-2</v>
      </c>
      <c r="Q13" s="2">
        <f t="shared" si="5"/>
        <v>1.5069696360494657E-2</v>
      </c>
    </row>
    <row r="14" spans="1:17" x14ac:dyDescent="0.35">
      <c r="A14" s="1">
        <v>12290</v>
      </c>
      <c r="B14" s="1">
        <v>396.80540000000002</v>
      </c>
      <c r="C14" s="1">
        <v>-92.886269999999996</v>
      </c>
      <c r="D14" s="1">
        <f t="shared" si="0"/>
        <v>2.8862699999999961</v>
      </c>
      <c r="E14" s="1">
        <v>12290</v>
      </c>
      <c r="F14" s="1">
        <v>396.80540000000002</v>
      </c>
      <c r="G14" s="1">
        <v>-91.313270000000003</v>
      </c>
      <c r="H14" s="1">
        <f t="shared" si="1"/>
        <v>1.3132700000000028</v>
      </c>
      <c r="L14" s="1">
        <f t="shared" si="2"/>
        <v>2.2476350000000025</v>
      </c>
      <c r="N14" s="2">
        <v>396.80540000000002</v>
      </c>
      <c r="O14" s="2">
        <f t="shared" si="3"/>
        <v>3.922863113306279E-2</v>
      </c>
      <c r="P14" s="2">
        <f t="shared" si="4"/>
        <v>3.3333333333333333E-2</v>
      </c>
      <c r="Q14" s="2">
        <f t="shared" si="5"/>
        <v>1.3727014566935343E-2</v>
      </c>
    </row>
    <row r="15" spans="1:17" x14ac:dyDescent="0.35">
      <c r="A15" s="1">
        <v>13375</v>
      </c>
      <c r="B15" s="1">
        <v>432.97559999999999</v>
      </c>
      <c r="C15" s="1">
        <v>-92.288820000000001</v>
      </c>
      <c r="D15" s="1">
        <f t="shared" si="0"/>
        <v>2.2888200000000012</v>
      </c>
      <c r="E15" s="1">
        <v>13376</v>
      </c>
      <c r="F15" s="1">
        <v>433.00889999999998</v>
      </c>
      <c r="G15" s="1">
        <v>-91.077650000000006</v>
      </c>
      <c r="H15" s="1">
        <f t="shared" si="1"/>
        <v>1.0776500000000055</v>
      </c>
      <c r="L15" s="1">
        <f t="shared" si="2"/>
        <v>1.8311000000000064</v>
      </c>
      <c r="N15" s="2">
        <v>432.97559999999999</v>
      </c>
      <c r="O15" s="2">
        <f t="shared" si="3"/>
        <v>3.1958723933268277E-2</v>
      </c>
      <c r="P15" s="2">
        <f t="shared" si="4"/>
        <v>3.3333333333333333E-2</v>
      </c>
      <c r="Q15" s="2">
        <f t="shared" si="5"/>
        <v>1.0569452150689822E-2</v>
      </c>
    </row>
    <row r="16" spans="1:17" x14ac:dyDescent="0.35">
      <c r="A16" s="1">
        <v>14425</v>
      </c>
      <c r="B16" s="1">
        <v>467.97899999999998</v>
      </c>
      <c r="C16" s="1">
        <v>-91.873390000000001</v>
      </c>
      <c r="D16" s="1">
        <f t="shared" si="0"/>
        <v>1.8733900000000006</v>
      </c>
      <c r="E16" s="1">
        <v>14425</v>
      </c>
      <c r="F16" s="1">
        <v>467.97899999999998</v>
      </c>
      <c r="G16" s="1">
        <v>-90.442390000000003</v>
      </c>
      <c r="H16" s="1">
        <f t="shared" si="1"/>
        <v>0.44239000000000317</v>
      </c>
      <c r="L16" s="1">
        <f t="shared" si="2"/>
        <v>1.3057550000000049</v>
      </c>
      <c r="N16" s="2">
        <v>467.97899999999998</v>
      </c>
      <c r="O16" s="2">
        <f t="shared" si="3"/>
        <v>2.2789723974378642E-2</v>
      </c>
      <c r="P16" s="2">
        <f t="shared" si="4"/>
        <v>3.3333333333333333E-2</v>
      </c>
      <c r="Q16" s="2">
        <f t="shared" si="5"/>
        <v>1.2487830798019406E-2</v>
      </c>
    </row>
    <row r="17" spans="1:17" x14ac:dyDescent="0.35">
      <c r="A17" s="1">
        <v>15511</v>
      </c>
      <c r="B17" s="1">
        <v>504.18259999999998</v>
      </c>
      <c r="C17" s="1">
        <v>-91.682829999999996</v>
      </c>
      <c r="D17" s="1">
        <f t="shared" si="0"/>
        <v>1.6828299999999956</v>
      </c>
      <c r="E17" s="1">
        <v>15510</v>
      </c>
      <c r="F17" s="1">
        <v>504.14920000000001</v>
      </c>
      <c r="G17" s="1">
        <v>-90.376379999999997</v>
      </c>
      <c r="H17" s="1">
        <f t="shared" si="1"/>
        <v>0.37637999999999749</v>
      </c>
      <c r="L17" s="1">
        <f t="shared" si="2"/>
        <v>1.1774699999999996</v>
      </c>
      <c r="N17" s="2">
        <v>504.18259999999998</v>
      </c>
      <c r="O17" s="2">
        <f t="shared" si="3"/>
        <v>2.0550728343457624E-2</v>
      </c>
      <c r="P17" s="2">
        <f t="shared" si="4"/>
        <v>3.3333333333333333E-2</v>
      </c>
      <c r="Q17" s="2">
        <f t="shared" si="5"/>
        <v>1.1400927006339942E-2</v>
      </c>
    </row>
    <row r="18" spans="1:17" x14ac:dyDescent="0.35">
      <c r="A18" s="1">
        <v>16199</v>
      </c>
      <c r="B18" s="1">
        <v>527.11810000000003</v>
      </c>
      <c r="C18" s="1">
        <v>-91.639949999999999</v>
      </c>
      <c r="D18" s="1">
        <f t="shared" si="0"/>
        <v>1.6399499999999989</v>
      </c>
      <c r="E18" s="1">
        <v>16200</v>
      </c>
      <c r="F18" s="1">
        <v>527.15150000000006</v>
      </c>
      <c r="G18" s="1">
        <v>-90.179739999999995</v>
      </c>
      <c r="H18" s="1">
        <f t="shared" si="1"/>
        <v>0.17973999999999535</v>
      </c>
      <c r="L18" s="1">
        <f t="shared" si="2"/>
        <v>1.0577100000000002</v>
      </c>
      <c r="N18" s="2">
        <v>527.11810000000003</v>
      </c>
      <c r="O18" s="2">
        <f t="shared" si="3"/>
        <v>1.8460522031269227E-2</v>
      </c>
      <c r="P18" s="2">
        <f t="shared" si="4"/>
        <v>3.3333333333333333E-2</v>
      </c>
      <c r="Q18" s="2">
        <f t="shared" si="5"/>
        <v>1.2742736135273231E-2</v>
      </c>
    </row>
    <row r="24" spans="1:17" x14ac:dyDescent="0.35">
      <c r="B24" s="1" t="s">
        <v>20</v>
      </c>
    </row>
    <row r="25" spans="1:17" x14ac:dyDescent="0.3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</row>
    <row r="26" spans="1:17" x14ac:dyDescent="0.35">
      <c r="B26" s="1">
        <v>420</v>
      </c>
      <c r="C26" s="1">
        <v>586</v>
      </c>
      <c r="D26" s="1">
        <f>(C26-B26)+1</f>
        <v>167</v>
      </c>
      <c r="E26" s="1">
        <f>D26/5</f>
        <v>33.4</v>
      </c>
      <c r="F26" s="1">
        <f>E26*(1/30)</f>
        <v>1.1133333333333333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A204-7F14-4F48-A65D-48514DC4DF61}">
  <dimension ref="A1:P26"/>
  <sheetViews>
    <sheetView topLeftCell="F1" workbookViewId="0">
      <selection activeCell="M2" sqref="M2:P17"/>
    </sheetView>
  </sheetViews>
  <sheetFormatPr defaultRowHeight="14.5" x14ac:dyDescent="0.35"/>
  <cols>
    <col min="1" max="1" width="10.54296875" bestFit="1" customWidth="1"/>
    <col min="2" max="3" width="9.7265625" bestFit="1" customWidth="1"/>
    <col min="5" max="5" width="10.54296875" bestFit="1" customWidth="1"/>
    <col min="6" max="7" width="9.26953125" bestFit="1" customWidth="1"/>
    <col min="9" max="9" width="10.54296875" bestFit="1" customWidth="1"/>
    <col min="10" max="11" width="9.26953125" bestFit="1" customWidth="1"/>
    <col min="14" max="16" width="12" bestFit="1" customWidth="1"/>
  </cols>
  <sheetData>
    <row r="1" spans="1:16" x14ac:dyDescent="0.35">
      <c r="B1" t="s">
        <v>5</v>
      </c>
      <c r="F1" t="s">
        <v>6</v>
      </c>
      <c r="J1" t="s">
        <v>8</v>
      </c>
    </row>
    <row r="2" spans="1:16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s="2" t="s">
        <v>0</v>
      </c>
      <c r="N2" s="2" t="s">
        <v>1</v>
      </c>
      <c r="O2" s="2" t="s">
        <v>2</v>
      </c>
      <c r="P2" s="2" t="s">
        <v>3</v>
      </c>
    </row>
    <row r="3" spans="1:16" x14ac:dyDescent="0.35">
      <c r="A3" s="2">
        <v>412</v>
      </c>
      <c r="B3" s="2">
        <v>0</v>
      </c>
      <c r="C3" s="2">
        <v>-113.6665</v>
      </c>
      <c r="D3" s="2">
        <f>-90-C3</f>
        <v>23.666499999999999</v>
      </c>
      <c r="E3" s="2">
        <v>412</v>
      </c>
      <c r="F3" s="2">
        <v>0</v>
      </c>
      <c r="G3" s="2">
        <v>-107.5153</v>
      </c>
      <c r="H3" s="2">
        <f>-90-G3</f>
        <v>17.515299999999996</v>
      </c>
      <c r="I3" s="2">
        <v>11934</v>
      </c>
      <c r="J3" s="2">
        <v>384.10419999999999</v>
      </c>
      <c r="K3" s="2">
        <v>-93.314999999999998</v>
      </c>
      <c r="L3">
        <f>(D3+H3)/2-$J$8</f>
        <v>20.404179999999997</v>
      </c>
      <c r="M3" s="2">
        <f>F3</f>
        <v>0</v>
      </c>
      <c r="N3" s="2">
        <f>RADIANS(L3)</f>
        <v>0.35612012216957656</v>
      </c>
      <c r="O3" s="2">
        <f>1/30</f>
        <v>3.3333333333333333E-2</v>
      </c>
      <c r="P3" s="2">
        <f>RADIANS(D3/2-H3/2)</f>
        <v>5.3679346474337628E-2</v>
      </c>
    </row>
    <row r="4" spans="1:16" x14ac:dyDescent="0.35">
      <c r="A4" s="2">
        <v>1523</v>
      </c>
      <c r="B4" s="2">
        <v>37.036830000000002</v>
      </c>
      <c r="C4" s="2">
        <v>-108.9589</v>
      </c>
      <c r="D4" s="2">
        <f t="shared" ref="D4:D17" si="0">-90-C4</f>
        <v>18.9589</v>
      </c>
      <c r="E4" s="2">
        <v>1523</v>
      </c>
      <c r="F4" s="2">
        <v>37.036830000000002</v>
      </c>
      <c r="G4" s="2">
        <v>-103.8544</v>
      </c>
      <c r="H4" s="2">
        <f t="shared" ref="H4:H17" si="1">-90-G4</f>
        <v>13.854399999999998</v>
      </c>
      <c r="I4" s="2">
        <v>11952</v>
      </c>
      <c r="J4" s="2">
        <v>384.70420000000001</v>
      </c>
      <c r="K4" s="2">
        <v>-87.058440000000004</v>
      </c>
      <c r="L4">
        <f t="shared" ref="L4:L17" si="2">(D4+H4)/2-$J$8</f>
        <v>16.219929999999998</v>
      </c>
      <c r="M4" s="2">
        <f t="shared" ref="M4:M17" si="3">F4</f>
        <v>37.036830000000002</v>
      </c>
      <c r="N4" s="2">
        <f t="shared" ref="N4:N16" si="4">RADIANS(L4)</f>
        <v>0.28309118294300384</v>
      </c>
      <c r="O4" s="2">
        <f t="shared" ref="O4:O16" si="5">1/30</f>
        <v>3.3333333333333333E-2</v>
      </c>
      <c r="P4" s="2">
        <f t="shared" ref="P4:P16" si="6">RADIANS(D4/2-H4/2)</f>
        <v>4.4545165834025291E-2</v>
      </c>
    </row>
    <row r="5" spans="1:16" x14ac:dyDescent="0.35">
      <c r="A5" s="2">
        <v>2592</v>
      </c>
      <c r="B5" s="2">
        <v>72.673770000000005</v>
      </c>
      <c r="C5" s="2">
        <v>-105.7448</v>
      </c>
      <c r="D5" s="2">
        <f t="shared" si="0"/>
        <v>15.744799999999998</v>
      </c>
      <c r="E5" s="2">
        <v>2592</v>
      </c>
      <c r="F5" s="2">
        <v>72.673770000000005</v>
      </c>
      <c r="G5" s="2">
        <v>-101.03019999999999</v>
      </c>
      <c r="H5" s="2">
        <f t="shared" si="1"/>
        <v>11.030199999999994</v>
      </c>
      <c r="I5" s="2"/>
      <c r="J5" s="2"/>
      <c r="K5" s="2" t="s">
        <v>30</v>
      </c>
      <c r="L5">
        <f t="shared" si="2"/>
        <v>13.200779999999995</v>
      </c>
      <c r="M5" s="2">
        <f t="shared" si="3"/>
        <v>72.673770000000005</v>
      </c>
      <c r="N5" s="2">
        <f t="shared" si="4"/>
        <v>0.23039707483141697</v>
      </c>
      <c r="O5" s="2">
        <f t="shared" si="5"/>
        <v>3.3333333333333333E-2</v>
      </c>
      <c r="P5" s="2">
        <f t="shared" si="6"/>
        <v>4.1142646457262365E-2</v>
      </c>
    </row>
    <row r="6" spans="1:16" x14ac:dyDescent="0.35">
      <c r="A6" s="2">
        <v>3660</v>
      </c>
      <c r="B6" s="2">
        <v>108.27719999999999</v>
      </c>
      <c r="C6" s="2">
        <v>-102.9385</v>
      </c>
      <c r="D6" s="2">
        <f t="shared" si="0"/>
        <v>12.938500000000005</v>
      </c>
      <c r="E6" s="2">
        <v>3660</v>
      </c>
      <c r="F6" s="2">
        <v>108.27719999999999</v>
      </c>
      <c r="G6" s="2">
        <v>-98.936520000000002</v>
      </c>
      <c r="H6" s="2">
        <f t="shared" si="1"/>
        <v>8.9365200000000016</v>
      </c>
      <c r="I6" s="2"/>
      <c r="J6" s="2">
        <f>-90-K3</f>
        <v>3.3149999999999977</v>
      </c>
      <c r="K6" s="2"/>
      <c r="L6">
        <f t="shared" si="2"/>
        <v>10.750790000000002</v>
      </c>
      <c r="M6" s="2">
        <f t="shared" si="3"/>
        <v>108.27719999999999</v>
      </c>
      <c r="N6" s="2">
        <f t="shared" si="4"/>
        <v>0.18763668269048123</v>
      </c>
      <c r="O6" s="2">
        <f t="shared" si="5"/>
        <v>3.3333333333333333E-2</v>
      </c>
      <c r="P6" s="2">
        <f t="shared" si="6"/>
        <v>3.4923863799481362E-2</v>
      </c>
    </row>
    <row r="7" spans="1:16" x14ac:dyDescent="0.35">
      <c r="A7" s="2">
        <v>4763</v>
      </c>
      <c r="B7" s="2">
        <v>145.04750000000001</v>
      </c>
      <c r="C7" s="2">
        <v>-100.64960000000001</v>
      </c>
      <c r="D7" s="2">
        <f t="shared" si="0"/>
        <v>10.649600000000007</v>
      </c>
      <c r="E7" s="2">
        <v>4763</v>
      </c>
      <c r="F7" s="2">
        <v>145.04750000000001</v>
      </c>
      <c r="G7" s="2">
        <v>-97.132570000000001</v>
      </c>
      <c r="H7" s="2">
        <f t="shared" si="1"/>
        <v>7.1325700000000012</v>
      </c>
      <c r="I7" s="2"/>
      <c r="J7" s="2">
        <f>-90-K4</f>
        <v>-2.9415599999999955</v>
      </c>
      <c r="K7" s="2"/>
      <c r="L7">
        <f t="shared" si="2"/>
        <v>8.7043650000000028</v>
      </c>
      <c r="M7" s="2">
        <f t="shared" si="3"/>
        <v>145.04750000000001</v>
      </c>
      <c r="N7" s="2">
        <f t="shared" si="4"/>
        <v>0.15191982854535627</v>
      </c>
      <c r="O7" s="2">
        <f t="shared" si="5"/>
        <v>3.3333333333333333E-2</v>
      </c>
      <c r="P7" s="2">
        <f t="shared" si="6"/>
        <v>3.0691876695708133E-2</v>
      </c>
    </row>
    <row r="8" spans="1:16" x14ac:dyDescent="0.35">
      <c r="A8" s="2">
        <v>5829</v>
      </c>
      <c r="B8" s="2">
        <v>180.58430000000001</v>
      </c>
      <c r="C8" s="2">
        <v>-98.979439999999997</v>
      </c>
      <c r="D8" s="2">
        <f t="shared" si="0"/>
        <v>8.9794399999999968</v>
      </c>
      <c r="E8" s="2">
        <v>5829</v>
      </c>
      <c r="F8" s="2">
        <v>180.58430000000001</v>
      </c>
      <c r="G8" s="2">
        <v>-95.854910000000004</v>
      </c>
      <c r="H8" s="2">
        <f t="shared" si="1"/>
        <v>5.8549100000000038</v>
      </c>
      <c r="I8" s="2"/>
      <c r="J8" s="2">
        <f>AVERAGE(J6:J7)</f>
        <v>0.18672000000000111</v>
      </c>
      <c r="K8" s="2"/>
      <c r="L8">
        <f t="shared" si="2"/>
        <v>7.2304549999999992</v>
      </c>
      <c r="M8" s="2">
        <f t="shared" si="3"/>
        <v>180.58430000000001</v>
      </c>
      <c r="N8" s="2">
        <f t="shared" si="4"/>
        <v>0.12619524616728658</v>
      </c>
      <c r="O8" s="2">
        <f t="shared" si="5"/>
        <v>3.3333333333333333E-2</v>
      </c>
      <c r="P8" s="2">
        <f t="shared" si="6"/>
        <v>2.7266668038669152E-2</v>
      </c>
    </row>
    <row r="9" spans="1:16" x14ac:dyDescent="0.35">
      <c r="A9" s="2">
        <v>6930</v>
      </c>
      <c r="B9" s="2">
        <v>217.28790000000001</v>
      </c>
      <c r="C9" s="2">
        <v>-97.435239999999993</v>
      </c>
      <c r="D9" s="2">
        <f t="shared" si="0"/>
        <v>7.4352399999999932</v>
      </c>
      <c r="E9" s="2">
        <v>6930</v>
      </c>
      <c r="F9" s="2">
        <v>217.28790000000001</v>
      </c>
      <c r="G9" s="2">
        <v>-94.703000000000003</v>
      </c>
      <c r="H9" s="2">
        <f t="shared" si="1"/>
        <v>4.703000000000003</v>
      </c>
      <c r="I9" s="2"/>
      <c r="J9" s="2"/>
      <c r="K9" s="2"/>
      <c r="L9">
        <f t="shared" si="2"/>
        <v>5.882399999999997</v>
      </c>
      <c r="M9" s="2">
        <f t="shared" si="3"/>
        <v>217.28790000000001</v>
      </c>
      <c r="N9" s="2">
        <f t="shared" si="4"/>
        <v>0.10266724791931439</v>
      </c>
      <c r="O9" s="2">
        <f t="shared" si="5"/>
        <v>3.3333333333333333E-2</v>
      </c>
      <c r="P9" s="2">
        <f t="shared" si="6"/>
        <v>2.384329197734485E-2</v>
      </c>
    </row>
    <row r="10" spans="1:16" x14ac:dyDescent="0.35">
      <c r="A10" s="2">
        <v>7995</v>
      </c>
      <c r="B10" s="2">
        <v>252.79140000000001</v>
      </c>
      <c r="C10" s="2">
        <v>-96.221500000000006</v>
      </c>
      <c r="D10" s="2">
        <f t="shared" si="0"/>
        <v>6.221500000000006</v>
      </c>
      <c r="E10" s="2">
        <v>7995</v>
      </c>
      <c r="F10" s="2">
        <v>252.79140000000001</v>
      </c>
      <c r="G10" s="2">
        <v>-93.649900000000002</v>
      </c>
      <c r="H10" s="2">
        <f t="shared" si="1"/>
        <v>3.6499000000000024</v>
      </c>
      <c r="I10" s="2"/>
      <c r="J10" s="2"/>
      <c r="K10" s="2"/>
      <c r="L10">
        <f t="shared" si="2"/>
        <v>4.7489800000000031</v>
      </c>
      <c r="M10" s="2">
        <f t="shared" si="3"/>
        <v>252.79140000000001</v>
      </c>
      <c r="N10" s="2">
        <f t="shared" si="4"/>
        <v>8.2885337111360369E-2</v>
      </c>
      <c r="O10" s="2">
        <f t="shared" si="5"/>
        <v>3.3333333333333333E-2</v>
      </c>
      <c r="P10" s="2">
        <f t="shared" si="6"/>
        <v>2.2441443522143122E-2</v>
      </c>
    </row>
    <row r="11" spans="1:16" x14ac:dyDescent="0.35">
      <c r="A11" s="2">
        <v>9096</v>
      </c>
      <c r="B11" s="2">
        <v>289.49489999999997</v>
      </c>
      <c r="C11" s="2">
        <v>-95.193489999999997</v>
      </c>
      <c r="D11" s="2">
        <f t="shared" si="0"/>
        <v>5.1934899999999971</v>
      </c>
      <c r="E11" s="2">
        <v>9096</v>
      </c>
      <c r="F11" s="2">
        <v>289.49489999999997</v>
      </c>
      <c r="G11" s="2">
        <v>-93.033010000000004</v>
      </c>
      <c r="H11" s="2">
        <f t="shared" si="1"/>
        <v>3.0330100000000044</v>
      </c>
      <c r="I11" s="2"/>
      <c r="J11" s="2"/>
      <c r="K11" s="2"/>
      <c r="L11">
        <f t="shared" si="2"/>
        <v>3.9265299999999996</v>
      </c>
      <c r="M11" s="2">
        <f t="shared" si="3"/>
        <v>289.49489999999997</v>
      </c>
      <c r="N11" s="2">
        <f t="shared" si="4"/>
        <v>6.8530876678332936E-2</v>
      </c>
      <c r="O11" s="2">
        <f t="shared" si="5"/>
        <v>3.3333333333333333E-2</v>
      </c>
      <c r="P11" s="2">
        <f t="shared" si="6"/>
        <v>1.8853744711743482E-2</v>
      </c>
    </row>
    <row r="12" spans="1:16" x14ac:dyDescent="0.35">
      <c r="A12" s="2">
        <v>10161</v>
      </c>
      <c r="B12" s="2">
        <v>324.9984</v>
      </c>
      <c r="C12" s="2">
        <v>-94.152150000000006</v>
      </c>
      <c r="D12" s="2">
        <f t="shared" si="0"/>
        <v>4.152150000000006</v>
      </c>
      <c r="E12" s="2">
        <v>10161</v>
      </c>
      <c r="F12" s="2">
        <v>324.9984</v>
      </c>
      <c r="G12" s="2">
        <v>-92.400109999999998</v>
      </c>
      <c r="H12" s="2">
        <f t="shared" si="1"/>
        <v>2.400109999999998</v>
      </c>
      <c r="I12" s="2"/>
      <c r="J12" s="2"/>
      <c r="K12" s="2"/>
      <c r="L12">
        <f t="shared" si="2"/>
        <v>3.0894100000000009</v>
      </c>
      <c r="M12" s="2">
        <f t="shared" si="3"/>
        <v>324.9984</v>
      </c>
      <c r="N12" s="2">
        <f t="shared" si="4"/>
        <v>5.3920376444038035E-2</v>
      </c>
      <c r="O12" s="2">
        <f t="shared" si="5"/>
        <v>3.3333333333333333E-2</v>
      </c>
      <c r="P12" s="2">
        <f t="shared" si="6"/>
        <v>1.5289433313320796E-2</v>
      </c>
    </row>
    <row r="13" spans="1:16" x14ac:dyDescent="0.35">
      <c r="A13" s="2">
        <v>11260</v>
      </c>
      <c r="B13" s="2">
        <v>361.63529999999997</v>
      </c>
      <c r="C13" s="2">
        <v>-93.816720000000004</v>
      </c>
      <c r="D13" s="2">
        <f t="shared" si="0"/>
        <v>3.8167200000000037</v>
      </c>
      <c r="E13" s="2">
        <v>11260</v>
      </c>
      <c r="F13" s="2">
        <v>361.63529999999997</v>
      </c>
      <c r="G13" s="2">
        <v>-91.919759999999997</v>
      </c>
      <c r="H13" s="2">
        <f t="shared" si="1"/>
        <v>1.9197599999999966</v>
      </c>
      <c r="I13" s="2"/>
      <c r="J13" s="2"/>
      <c r="K13" s="2"/>
      <c r="L13">
        <f t="shared" si="2"/>
        <v>2.681519999999999</v>
      </c>
      <c r="M13" s="2">
        <f t="shared" si="3"/>
        <v>361.63529999999997</v>
      </c>
      <c r="N13" s="2">
        <f t="shared" si="4"/>
        <v>4.6801352958078329E-2</v>
      </c>
      <c r="O13" s="2">
        <f t="shared" si="5"/>
        <v>3.3333333333333333E-2</v>
      </c>
      <c r="P13" s="2">
        <f t="shared" si="6"/>
        <v>1.6554098889315878E-2</v>
      </c>
    </row>
    <row r="14" spans="1:16" x14ac:dyDescent="0.35">
      <c r="A14" s="2">
        <v>12325</v>
      </c>
      <c r="B14" s="2">
        <v>397.1388</v>
      </c>
      <c r="C14" s="2">
        <v>-93.406440000000003</v>
      </c>
      <c r="D14" s="2">
        <f t="shared" si="0"/>
        <v>3.4064400000000035</v>
      </c>
      <c r="E14" s="2">
        <v>12325</v>
      </c>
      <c r="F14" s="2">
        <v>397.1388</v>
      </c>
      <c r="G14" s="2">
        <v>-91.426119999999997</v>
      </c>
      <c r="H14" s="2">
        <f t="shared" si="1"/>
        <v>1.4261199999999974</v>
      </c>
      <c r="I14" s="2"/>
      <c r="J14" s="2"/>
      <c r="K14" s="2"/>
      <c r="L14">
        <f t="shared" si="2"/>
        <v>2.2295599999999993</v>
      </c>
      <c r="M14" s="2">
        <f t="shared" si="3"/>
        <v>397.1388</v>
      </c>
      <c r="N14" s="2">
        <f t="shared" si="4"/>
        <v>3.891316287076476E-2</v>
      </c>
      <c r="O14" s="2">
        <f t="shared" si="5"/>
        <v>3.3333333333333333E-2</v>
      </c>
      <c r="P14" s="2">
        <f t="shared" si="6"/>
        <v>1.7281552121547108E-2</v>
      </c>
    </row>
    <row r="15" spans="1:16" x14ac:dyDescent="0.35">
      <c r="A15" s="2">
        <v>13424</v>
      </c>
      <c r="B15" s="2">
        <v>433.77569999999997</v>
      </c>
      <c r="C15" s="2">
        <v>-92.720460000000003</v>
      </c>
      <c r="D15" s="2">
        <f t="shared" si="0"/>
        <v>2.7204600000000028</v>
      </c>
      <c r="E15" s="2">
        <v>13424</v>
      </c>
      <c r="F15" s="2">
        <v>433.77569999999997</v>
      </c>
      <c r="G15" s="2">
        <v>-91.133080000000007</v>
      </c>
      <c r="H15" s="2">
        <f t="shared" si="1"/>
        <v>1.1330800000000067</v>
      </c>
      <c r="I15" s="2"/>
      <c r="J15" s="2"/>
      <c r="K15" s="2"/>
      <c r="L15">
        <f t="shared" si="2"/>
        <v>1.7400500000000036</v>
      </c>
      <c r="M15" s="2">
        <f t="shared" si="3"/>
        <v>433.77569999999997</v>
      </c>
      <c r="N15" s="2">
        <f t="shared" si="4"/>
        <v>3.0369601649327393E-2</v>
      </c>
      <c r="O15" s="2">
        <f t="shared" si="5"/>
        <v>3.3333333333333333E-2</v>
      </c>
      <c r="P15" s="2">
        <f t="shared" si="6"/>
        <v>1.385250374015376E-2</v>
      </c>
    </row>
    <row r="16" spans="1:16" x14ac:dyDescent="0.35">
      <c r="A16" s="2">
        <v>14487</v>
      </c>
      <c r="B16" s="2">
        <v>469.21249999999998</v>
      </c>
      <c r="C16" s="2">
        <v>-92.444590000000005</v>
      </c>
      <c r="D16" s="2">
        <f t="shared" si="0"/>
        <v>2.4445900000000051</v>
      </c>
      <c r="E16" s="2">
        <v>14487</v>
      </c>
      <c r="F16" s="2">
        <v>469.21249999999998</v>
      </c>
      <c r="G16" s="2">
        <v>-90.809979999999996</v>
      </c>
      <c r="H16" s="2">
        <f t="shared" si="1"/>
        <v>0.80997999999999593</v>
      </c>
      <c r="I16" s="2"/>
      <c r="J16" s="2"/>
      <c r="K16" s="2"/>
      <c r="L16">
        <f t="shared" si="2"/>
        <v>1.4405649999999994</v>
      </c>
      <c r="M16" s="2">
        <f t="shared" si="3"/>
        <v>469.21249999999998</v>
      </c>
      <c r="N16" s="2">
        <f t="shared" si="4"/>
        <v>2.5142602338992102E-2</v>
      </c>
      <c r="O16" s="2">
        <f t="shared" si="5"/>
        <v>3.3333333333333333E-2</v>
      </c>
      <c r="P16" s="2">
        <f t="shared" si="6"/>
        <v>1.4264663243012336E-2</v>
      </c>
    </row>
    <row r="17" spans="1:16" x14ac:dyDescent="0.35">
      <c r="A17" s="2">
        <v>15587</v>
      </c>
      <c r="B17" s="2">
        <v>505.8827</v>
      </c>
      <c r="C17" s="2">
        <v>-92.127300000000005</v>
      </c>
      <c r="D17" s="2">
        <f t="shared" si="0"/>
        <v>2.1273000000000053</v>
      </c>
      <c r="E17" s="2">
        <v>15587</v>
      </c>
      <c r="F17" s="2">
        <v>505.8827</v>
      </c>
      <c r="G17" s="2">
        <v>-90.555160000000001</v>
      </c>
      <c r="H17" s="2">
        <f t="shared" si="1"/>
        <v>0.55516000000000076</v>
      </c>
      <c r="I17" s="2"/>
      <c r="J17" s="2"/>
      <c r="K17" s="2"/>
      <c r="L17">
        <f t="shared" si="2"/>
        <v>1.1545100000000019</v>
      </c>
      <c r="M17" s="2">
        <f t="shared" si="3"/>
        <v>505.8827</v>
      </c>
      <c r="N17" s="2">
        <f>RADIANS(L17)</f>
        <v>2.0150000747199769E-2</v>
      </c>
      <c r="O17" s="2">
        <f>1/30</f>
        <v>3.3333333333333333E-2</v>
      </c>
      <c r="P17" s="2">
        <f>RADIANS(D17/2-H17/2)</f>
        <v>1.3719509651151866E-2</v>
      </c>
    </row>
    <row r="24" spans="1:16" x14ac:dyDescent="0.35">
      <c r="A24" s="1"/>
      <c r="B24" s="1" t="s">
        <v>20</v>
      </c>
      <c r="C24" s="1"/>
      <c r="D24" s="1"/>
      <c r="E24" s="1"/>
      <c r="F24" s="1"/>
    </row>
    <row r="25" spans="1:16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35">
      <c r="A26" s="1"/>
      <c r="B26" s="4">
        <v>452</v>
      </c>
      <c r="C26" s="4">
        <v>630</v>
      </c>
      <c r="D26" s="4">
        <f>(C26-B26)+1</f>
        <v>179</v>
      </c>
      <c r="E26" s="4">
        <f>D26/5</f>
        <v>35.799999999999997</v>
      </c>
      <c r="F26" s="4">
        <f>E26*(1/30)</f>
        <v>1.1933333333333331</v>
      </c>
      <c r="G26" s="4">
        <f>F26/(2*PI())</f>
        <v>0.1899248987563284</v>
      </c>
      <c r="H26" s="4">
        <f>(G26*G26)*9.81</f>
        <v>0.35386109291417167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2F54-7457-4B6E-ABC3-446903AE64B5}">
  <dimension ref="A1:P26"/>
  <sheetViews>
    <sheetView topLeftCell="F1" workbookViewId="0">
      <selection activeCell="M2" sqref="M2:P17"/>
    </sheetView>
  </sheetViews>
  <sheetFormatPr defaultRowHeight="14.5" x14ac:dyDescent="0.35"/>
  <cols>
    <col min="1" max="1" width="11.453125" bestFit="1" customWidth="1"/>
    <col min="2" max="2" width="9.453125" bestFit="1" customWidth="1"/>
    <col min="3" max="3" width="10" bestFit="1" customWidth="1"/>
    <col min="5" max="5" width="11.453125" bestFit="1" customWidth="1"/>
    <col min="6" max="6" width="9.453125" bestFit="1" customWidth="1"/>
    <col min="7" max="7" width="10" bestFit="1" customWidth="1"/>
    <col min="9" max="9" width="9.453125" bestFit="1" customWidth="1"/>
    <col min="10" max="10" width="9" bestFit="1" customWidth="1"/>
  </cols>
  <sheetData>
    <row r="1" spans="1:16" x14ac:dyDescent="0.35">
      <c r="B1" t="s">
        <v>5</v>
      </c>
      <c r="F1" t="s">
        <v>6</v>
      </c>
      <c r="J1" t="s">
        <v>8</v>
      </c>
    </row>
    <row r="2" spans="1:16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11</v>
      </c>
      <c r="M2" t="s">
        <v>0</v>
      </c>
      <c r="N2" t="s">
        <v>1</v>
      </c>
      <c r="O2" t="s">
        <v>2</v>
      </c>
      <c r="P2" t="s">
        <v>3</v>
      </c>
    </row>
    <row r="3" spans="1:16" x14ac:dyDescent="0.35">
      <c r="A3" s="1">
        <v>96</v>
      </c>
      <c r="B3" s="1">
        <v>0</v>
      </c>
      <c r="C3" s="1">
        <v>-114.44750000000001</v>
      </c>
      <c r="D3" s="1">
        <f>-90-C3</f>
        <v>24.447500000000005</v>
      </c>
      <c r="E3" s="1">
        <v>96</v>
      </c>
      <c r="F3" s="1">
        <v>0</v>
      </c>
      <c r="G3" s="1">
        <v>-107.2881</v>
      </c>
      <c r="H3" s="1">
        <f>-G3-90</f>
        <v>17.2881</v>
      </c>
      <c r="I3" s="1">
        <v>428.29180000000002</v>
      </c>
      <c r="J3" s="1">
        <v>-86.859290000000001</v>
      </c>
      <c r="K3">
        <f>(D3+H3)/2-$I$8</f>
        <v>21.582149999999999</v>
      </c>
      <c r="M3" s="2">
        <f>F3</f>
        <v>0</v>
      </c>
      <c r="N3" s="2">
        <f>RADIANS(K3)</f>
        <v>0.37667957715929418</v>
      </c>
      <c r="O3" s="2">
        <f>1/30</f>
        <v>3.3333333333333333E-2</v>
      </c>
      <c r="P3" s="2">
        <f>RADIANS((D3-H3)/2)</f>
        <v>6.2477551233641057E-2</v>
      </c>
    </row>
    <row r="4" spans="1:16" x14ac:dyDescent="0.35">
      <c r="A4" s="1">
        <v>1344</v>
      </c>
      <c r="B4" s="1">
        <v>41.587389999999999</v>
      </c>
      <c r="C4" s="1">
        <v>-108.1712</v>
      </c>
      <c r="D4" s="1">
        <f t="shared" ref="D4:D16" si="0">-90-C4</f>
        <v>18.171199999999999</v>
      </c>
      <c r="E4" s="1">
        <v>1344</v>
      </c>
      <c r="F4" s="1">
        <v>41.587389999999999</v>
      </c>
      <c r="G4" s="1">
        <v>-102.3082</v>
      </c>
      <c r="H4" s="1">
        <f t="shared" ref="H4:H17" si="1">-G4-90</f>
        <v>12.308199999999999</v>
      </c>
      <c r="I4" s="1">
        <v>428.89190000000002</v>
      </c>
      <c r="J4" s="1">
        <v>-91.712010000000006</v>
      </c>
      <c r="K4">
        <f t="shared" ref="K4:K17" si="2">(D4+H4)/2-$I$8</f>
        <v>15.954049999999995</v>
      </c>
      <c r="M4" s="2">
        <f t="shared" ref="M4:M17" si="3">F4</f>
        <v>41.587389999999999</v>
      </c>
      <c r="N4" s="2">
        <f t="shared" ref="N4:N17" si="4">RADIANS(K4)</f>
        <v>0.27845070152780127</v>
      </c>
      <c r="O4" s="2">
        <f t="shared" ref="O4:O17" si="5">1/30</f>
        <v>3.3333333333333333E-2</v>
      </c>
      <c r="P4" s="2">
        <f t="shared" ref="P4:P17" si="6">RADIANS((D4-H4)/2)</f>
        <v>5.1164327022213768E-2</v>
      </c>
    </row>
    <row r="5" spans="1:16" x14ac:dyDescent="0.35">
      <c r="A5" s="1">
        <v>2627</v>
      </c>
      <c r="B5" s="1">
        <v>84.358230000000006</v>
      </c>
      <c r="C5" s="1">
        <v>-103.9875</v>
      </c>
      <c r="D5" s="1">
        <f t="shared" si="0"/>
        <v>13.987499999999997</v>
      </c>
      <c r="E5" s="1">
        <v>2627</v>
      </c>
      <c r="F5" s="1">
        <v>84.358230000000006</v>
      </c>
      <c r="G5" s="1">
        <v>-99.090209999999999</v>
      </c>
      <c r="H5" s="1">
        <f t="shared" si="1"/>
        <v>9.090209999999999</v>
      </c>
      <c r="J5" t="s">
        <v>29</v>
      </c>
      <c r="K5">
        <f t="shared" si="2"/>
        <v>12.253204999999994</v>
      </c>
      <c r="M5" s="2">
        <f t="shared" si="3"/>
        <v>84.358230000000006</v>
      </c>
      <c r="N5" s="2">
        <f t="shared" si="4"/>
        <v>0.21385877117183169</v>
      </c>
      <c r="O5" s="2">
        <f t="shared" si="5"/>
        <v>3.3333333333333333E-2</v>
      </c>
      <c r="P5" s="2">
        <f t="shared" si="6"/>
        <v>4.2736917462496533E-2</v>
      </c>
    </row>
    <row r="6" spans="1:16" x14ac:dyDescent="0.35">
      <c r="A6" s="1">
        <v>3869</v>
      </c>
      <c r="B6" s="1">
        <v>125.7623</v>
      </c>
      <c r="C6" s="1">
        <v>-100.9876</v>
      </c>
      <c r="D6" s="1">
        <f t="shared" si="0"/>
        <v>10.9876</v>
      </c>
      <c r="E6" s="1">
        <v>3869</v>
      </c>
      <c r="F6" s="1">
        <v>125.7623</v>
      </c>
      <c r="G6" s="1">
        <v>-96.949269999999999</v>
      </c>
      <c r="H6" s="1">
        <f t="shared" si="1"/>
        <v>6.9492699999999985</v>
      </c>
      <c r="I6" s="1">
        <f>-(90+J3)</f>
        <v>-3.1407099999999986</v>
      </c>
      <c r="K6">
        <f t="shared" si="2"/>
        <v>9.6827849999999955</v>
      </c>
      <c r="M6" s="2">
        <f t="shared" si="3"/>
        <v>125.7623</v>
      </c>
      <c r="N6" s="2">
        <f t="shared" si="4"/>
        <v>0.16899647901271905</v>
      </c>
      <c r="O6" s="2">
        <f t="shared" si="5"/>
        <v>3.3333333333333333E-2</v>
      </c>
      <c r="P6" s="2">
        <f t="shared" si="6"/>
        <v>3.5241077391031321E-2</v>
      </c>
    </row>
    <row r="7" spans="1:16" x14ac:dyDescent="0.35">
      <c r="A7" s="1">
        <v>5149</v>
      </c>
      <c r="B7" s="1">
        <v>168.4331</v>
      </c>
      <c r="C7" s="1">
        <v>-98.548720000000003</v>
      </c>
      <c r="D7" s="1">
        <f t="shared" si="0"/>
        <v>8.548720000000003</v>
      </c>
      <c r="E7" s="1">
        <v>5149</v>
      </c>
      <c r="F7" s="1">
        <v>168.4331</v>
      </c>
      <c r="G7" s="1">
        <v>-95.157640000000001</v>
      </c>
      <c r="H7" s="1">
        <f t="shared" si="1"/>
        <v>5.1576400000000007</v>
      </c>
      <c r="I7" s="1">
        <f>-(90+J4)</f>
        <v>1.7120100000000065</v>
      </c>
      <c r="K7">
        <f t="shared" si="2"/>
        <v>7.5675299999999979</v>
      </c>
      <c r="M7" s="2">
        <f t="shared" si="3"/>
        <v>168.4331</v>
      </c>
      <c r="N7" s="2">
        <f t="shared" si="4"/>
        <v>0.13207831474344645</v>
      </c>
      <c r="O7" s="2">
        <f t="shared" si="5"/>
        <v>3.3333333333333333E-2</v>
      </c>
      <c r="P7" s="2">
        <f t="shared" si="6"/>
        <v>2.9592755599264674E-2</v>
      </c>
    </row>
    <row r="8" spans="1:16" x14ac:dyDescent="0.35">
      <c r="A8" s="1">
        <v>6390</v>
      </c>
      <c r="B8" s="1">
        <v>209.8038</v>
      </c>
      <c r="C8" s="1">
        <v>-96.711619999999996</v>
      </c>
      <c r="D8" s="1">
        <f t="shared" si="0"/>
        <v>6.7116199999999964</v>
      </c>
      <c r="E8" s="1">
        <v>6390</v>
      </c>
      <c r="F8" s="1">
        <v>209.8038</v>
      </c>
      <c r="G8" s="1">
        <v>-93.899339999999995</v>
      </c>
      <c r="H8" s="1">
        <f t="shared" si="1"/>
        <v>3.8993399999999951</v>
      </c>
      <c r="I8" s="1">
        <f>(I7+I6)/2</f>
        <v>-0.71434999999999604</v>
      </c>
      <c r="K8">
        <f t="shared" si="2"/>
        <v>6.0198299999999918</v>
      </c>
      <c r="M8" s="2">
        <f t="shared" si="3"/>
        <v>209.8038</v>
      </c>
      <c r="N8" s="2">
        <f t="shared" si="4"/>
        <v>0.1050658539103301</v>
      </c>
      <c r="O8" s="2">
        <f t="shared" si="5"/>
        <v>3.3333333333333333E-2</v>
      </c>
      <c r="P8" s="2">
        <f t="shared" si="6"/>
        <v>2.4541772743993075E-2</v>
      </c>
    </row>
    <row r="9" spans="1:16" x14ac:dyDescent="0.35">
      <c r="A9" s="1">
        <v>7667</v>
      </c>
      <c r="B9" s="1">
        <v>252.37459999999999</v>
      </c>
      <c r="C9" s="1">
        <v>-95.40746</v>
      </c>
      <c r="D9" s="1">
        <f t="shared" si="0"/>
        <v>5.4074600000000004</v>
      </c>
      <c r="E9" s="1">
        <v>7667</v>
      </c>
      <c r="F9" s="1">
        <v>252.37459999999999</v>
      </c>
      <c r="G9" s="1">
        <v>-92.986310000000003</v>
      </c>
      <c r="H9" s="1">
        <f t="shared" si="1"/>
        <v>2.9863100000000031</v>
      </c>
      <c r="K9">
        <f t="shared" si="2"/>
        <v>4.9112349999999978</v>
      </c>
      <c r="M9" s="2">
        <f t="shared" si="3"/>
        <v>252.37459999999999</v>
      </c>
      <c r="N9" s="2">
        <f t="shared" si="4"/>
        <v>8.5717221089183671E-2</v>
      </c>
      <c r="O9" s="2">
        <f t="shared" si="5"/>
        <v>3.3333333333333333E-2</v>
      </c>
      <c r="P9" s="2">
        <f t="shared" si="6"/>
        <v>2.1128519592330332E-2</v>
      </c>
    </row>
    <row r="10" spans="1:16" x14ac:dyDescent="0.35">
      <c r="A10" s="1">
        <v>8907</v>
      </c>
      <c r="B10" s="1">
        <v>293.71199999999999</v>
      </c>
      <c r="C10" s="1">
        <v>-94.316869999999994</v>
      </c>
      <c r="D10" s="1">
        <f t="shared" si="0"/>
        <v>4.3168699999999944</v>
      </c>
      <c r="E10" s="1">
        <v>8907</v>
      </c>
      <c r="F10" s="1">
        <v>293.71199999999999</v>
      </c>
      <c r="G10" s="1">
        <v>-92.086060000000003</v>
      </c>
      <c r="H10" s="1">
        <f t="shared" si="1"/>
        <v>2.0860600000000034</v>
      </c>
      <c r="K10">
        <f t="shared" si="2"/>
        <v>3.9158149999999949</v>
      </c>
      <c r="M10" s="2">
        <f t="shared" si="3"/>
        <v>293.71199999999999</v>
      </c>
      <c r="N10" s="2">
        <f t="shared" si="4"/>
        <v>6.8343864648981664E-2</v>
      </c>
      <c r="O10" s="2">
        <f t="shared" si="5"/>
        <v>3.3333333333333333E-2</v>
      </c>
      <c r="P10" s="2">
        <f t="shared" si="6"/>
        <v>1.9467489743207275E-2</v>
      </c>
    </row>
    <row r="11" spans="1:16" x14ac:dyDescent="0.35">
      <c r="A11" s="1">
        <v>10184</v>
      </c>
      <c r="B11" s="1">
        <v>336.28280000000001</v>
      </c>
      <c r="C11" s="1">
        <v>-93.375200000000007</v>
      </c>
      <c r="D11" s="1">
        <f t="shared" si="0"/>
        <v>3.3752000000000066</v>
      </c>
      <c r="E11" s="1">
        <v>10184</v>
      </c>
      <c r="F11" s="1">
        <v>336.28280000000001</v>
      </c>
      <c r="G11" s="1">
        <v>-91.384110000000007</v>
      </c>
      <c r="H11" s="1">
        <f t="shared" si="1"/>
        <v>1.3841100000000068</v>
      </c>
      <c r="K11">
        <f t="shared" si="2"/>
        <v>3.0940050000000028</v>
      </c>
      <c r="M11" s="2">
        <f t="shared" si="3"/>
        <v>336.28280000000001</v>
      </c>
      <c r="N11" s="2">
        <f t="shared" si="4"/>
        <v>5.4000574323167204E-2</v>
      </c>
      <c r="O11" s="2">
        <f t="shared" si="5"/>
        <v>3.3333333333333333E-2</v>
      </c>
      <c r="P11" s="2">
        <f t="shared" si="6"/>
        <v>1.7375538101766945E-2</v>
      </c>
    </row>
    <row r="12" spans="1:16" x14ac:dyDescent="0.35">
      <c r="A12" s="1">
        <v>11422</v>
      </c>
      <c r="B12" s="1">
        <v>377.55349999999999</v>
      </c>
      <c r="C12" s="1">
        <v>-92.59836</v>
      </c>
      <c r="D12" s="1">
        <f t="shared" si="0"/>
        <v>2.5983599999999996</v>
      </c>
      <c r="E12" s="1">
        <v>11422</v>
      </c>
      <c r="F12" s="1">
        <v>377.55349999999999</v>
      </c>
      <c r="G12" s="1">
        <v>-90.943560000000005</v>
      </c>
      <c r="H12" s="1">
        <f t="shared" si="1"/>
        <v>0.94356000000000506</v>
      </c>
      <c r="K12">
        <f t="shared" si="2"/>
        <v>2.4853099999999984</v>
      </c>
      <c r="M12" s="2">
        <f t="shared" si="3"/>
        <v>377.55349999999999</v>
      </c>
      <c r="N12" s="2">
        <f t="shared" si="4"/>
        <v>4.3376842432740245E-2</v>
      </c>
      <c r="O12" s="2">
        <f t="shared" si="5"/>
        <v>3.3333333333333333E-2</v>
      </c>
      <c r="P12" s="2">
        <f t="shared" si="6"/>
        <v>1.4440854231001036E-2</v>
      </c>
    </row>
    <row r="13" spans="1:16" x14ac:dyDescent="0.35">
      <c r="A13" s="1">
        <v>12700</v>
      </c>
      <c r="B13" s="1">
        <v>420.15769999999998</v>
      </c>
      <c r="C13" s="1">
        <v>-91.971800000000002</v>
      </c>
      <c r="D13" s="1">
        <f t="shared" si="0"/>
        <v>1.9718000000000018</v>
      </c>
      <c r="E13" s="1">
        <v>12700</v>
      </c>
      <c r="F13" s="1">
        <v>420.15769999999998</v>
      </c>
      <c r="G13" s="1">
        <v>-90.457800000000006</v>
      </c>
      <c r="H13" s="1">
        <f t="shared" si="1"/>
        <v>0.45780000000000598</v>
      </c>
      <c r="K13">
        <f t="shared" si="2"/>
        <v>1.9291499999999999</v>
      </c>
      <c r="M13" s="2">
        <f t="shared" si="3"/>
        <v>420.15769999999998</v>
      </c>
      <c r="N13" s="2">
        <f t="shared" si="4"/>
        <v>3.3670019264848604E-2</v>
      </c>
      <c r="O13" s="2">
        <f t="shared" si="5"/>
        <v>3.3333333333333333E-2</v>
      </c>
      <c r="P13" s="2">
        <f t="shared" si="6"/>
        <v>1.3212142437597038E-2</v>
      </c>
    </row>
    <row r="14" spans="1:16" x14ac:dyDescent="0.35">
      <c r="A14" s="1">
        <v>13938</v>
      </c>
      <c r="B14" s="1">
        <v>461.42840000000001</v>
      </c>
      <c r="C14" s="1">
        <v>-91.792360000000002</v>
      </c>
      <c r="D14" s="1">
        <f t="shared" si="0"/>
        <v>1.7923600000000022</v>
      </c>
      <c r="E14" s="1">
        <v>13939</v>
      </c>
      <c r="F14" s="1">
        <v>461.46170000000001</v>
      </c>
      <c r="G14" s="1">
        <v>-90.169780000000003</v>
      </c>
      <c r="H14" s="1">
        <f t="shared" si="1"/>
        <v>0.16978000000000293</v>
      </c>
      <c r="K14">
        <f t="shared" si="2"/>
        <v>1.6954199999999986</v>
      </c>
      <c r="M14" s="2">
        <f t="shared" si="3"/>
        <v>461.46170000000001</v>
      </c>
      <c r="N14" s="2">
        <f t="shared" si="4"/>
        <v>2.9590661204162236E-2</v>
      </c>
      <c r="O14" s="2">
        <f t="shared" si="5"/>
        <v>3.3333333333333333E-2</v>
      </c>
      <c r="P14" s="2">
        <f t="shared" si="6"/>
        <v>1.415968168850479E-2</v>
      </c>
    </row>
    <row r="15" spans="1:16" x14ac:dyDescent="0.35">
      <c r="A15" s="1">
        <v>15214</v>
      </c>
      <c r="B15" s="1">
        <v>503.96589999999998</v>
      </c>
      <c r="C15" s="1">
        <v>-91.420599999999993</v>
      </c>
      <c r="D15" s="1">
        <f t="shared" si="0"/>
        <v>1.4205999999999932</v>
      </c>
      <c r="E15" s="1">
        <v>15214</v>
      </c>
      <c r="F15" s="1">
        <v>503.96589999999998</v>
      </c>
      <c r="G15" s="1">
        <v>-89.74691</v>
      </c>
      <c r="H15" s="1">
        <f t="shared" si="1"/>
        <v>-0.25309000000000026</v>
      </c>
      <c r="K15">
        <f t="shared" si="2"/>
        <v>1.2981049999999925</v>
      </c>
      <c r="M15" s="2">
        <f t="shared" si="3"/>
        <v>503.96589999999998</v>
      </c>
      <c r="N15" s="2">
        <f t="shared" si="4"/>
        <v>2.2656206286600859E-2</v>
      </c>
      <c r="O15" s="2">
        <f t="shared" si="5"/>
        <v>3.3333333333333333E-2</v>
      </c>
      <c r="P15" s="2">
        <f t="shared" si="6"/>
        <v>1.4605700578851889E-2</v>
      </c>
    </row>
    <row r="16" spans="1:16" x14ac:dyDescent="0.35">
      <c r="A16" s="1">
        <v>16451</v>
      </c>
      <c r="B16" s="1">
        <v>545.20320000000004</v>
      </c>
      <c r="C16" s="1">
        <v>-90.902969999999996</v>
      </c>
      <c r="D16" s="1">
        <f t="shared" si="0"/>
        <v>0.90296999999999628</v>
      </c>
      <c r="E16" s="1">
        <v>16451</v>
      </c>
      <c r="F16" s="1">
        <v>545.20320000000004</v>
      </c>
      <c r="G16" s="1">
        <v>-89.734080000000006</v>
      </c>
      <c r="H16" s="1">
        <f t="shared" si="1"/>
        <v>-0.26591999999999416</v>
      </c>
      <c r="K16">
        <f t="shared" si="2"/>
        <v>1.0328749999999971</v>
      </c>
      <c r="M16" s="2">
        <f t="shared" si="3"/>
        <v>545.20320000000004</v>
      </c>
      <c r="N16" s="2">
        <f t="shared" si="4"/>
        <v>1.8027069511536382E-2</v>
      </c>
      <c r="O16" s="2">
        <f t="shared" si="5"/>
        <v>3.3333333333333333E-2</v>
      </c>
      <c r="P16" s="2">
        <f t="shared" si="6"/>
        <v>1.0200489546818176E-2</v>
      </c>
    </row>
    <row r="17" spans="1:16" x14ac:dyDescent="0.35">
      <c r="A17" s="1">
        <v>17727</v>
      </c>
      <c r="B17" s="1">
        <v>587.74069999999995</v>
      </c>
      <c r="C17" s="1">
        <v>-90.853809999999996</v>
      </c>
      <c r="D17" s="1">
        <f>-90-C17</f>
        <v>0.85380999999999574</v>
      </c>
      <c r="E17" s="1">
        <v>17727</v>
      </c>
      <c r="F17" s="1">
        <v>587.74069999999995</v>
      </c>
      <c r="G17" s="1">
        <v>-89.643129999999999</v>
      </c>
      <c r="H17" s="1">
        <f t="shared" si="1"/>
        <v>-0.35687000000000069</v>
      </c>
      <c r="K17">
        <f t="shared" si="2"/>
        <v>0.96281999999999357</v>
      </c>
      <c r="M17" s="2">
        <f t="shared" si="3"/>
        <v>587.74069999999995</v>
      </c>
      <c r="N17" s="2">
        <f t="shared" si="4"/>
        <v>1.6804379104051692E-2</v>
      </c>
      <c r="O17" s="2">
        <f t="shared" si="5"/>
        <v>3.3333333333333333E-2</v>
      </c>
      <c r="P17" s="2">
        <f t="shared" si="6"/>
        <v>1.0565176094022443E-2</v>
      </c>
    </row>
    <row r="24" spans="1:16" x14ac:dyDescent="0.35">
      <c r="A24" s="1"/>
      <c r="B24" s="1" t="s">
        <v>20</v>
      </c>
      <c r="C24" s="1"/>
      <c r="D24" s="1"/>
      <c r="E24" s="1"/>
      <c r="F24" s="1"/>
    </row>
    <row r="25" spans="1:16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35">
      <c r="A26" s="1"/>
      <c r="B26" s="1">
        <v>134</v>
      </c>
      <c r="C26" s="1">
        <v>324</v>
      </c>
      <c r="D26" s="2">
        <f>(C26-B26)+1</f>
        <v>191</v>
      </c>
      <c r="E26" s="1">
        <f>D26/5</f>
        <v>38.200000000000003</v>
      </c>
      <c r="F26" s="1">
        <f>E26*(1/30)</f>
        <v>1.2733333333333334</v>
      </c>
      <c r="G26">
        <f>F26/(2*PI())</f>
        <v>0.20265729420368009</v>
      </c>
      <c r="H26">
        <f>(G26*G26)*9.81</f>
        <v>0.40289649294971769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832F-4A49-43A3-A70E-4DD1B53AB38B}">
  <dimension ref="A1:O26"/>
  <sheetViews>
    <sheetView topLeftCell="F1" workbookViewId="0">
      <selection activeCell="L2" sqref="L2:O17"/>
    </sheetView>
  </sheetViews>
  <sheetFormatPr defaultRowHeight="14.5" x14ac:dyDescent="0.35"/>
  <cols>
    <col min="1" max="1" width="11.453125" bestFit="1" customWidth="1"/>
    <col min="2" max="2" width="9.453125" bestFit="1" customWidth="1"/>
    <col min="3" max="3" width="10" bestFit="1" customWidth="1"/>
    <col min="4" max="4" width="9.453125" bestFit="1" customWidth="1"/>
    <col min="5" max="5" width="11.453125" bestFit="1" customWidth="1"/>
    <col min="6" max="6" width="9.453125" bestFit="1" customWidth="1"/>
    <col min="7" max="7" width="10" bestFit="1" customWidth="1"/>
    <col min="8" max="8" width="8.81640625" bestFit="1" customWidth="1"/>
    <col min="9" max="9" width="9.453125" bestFit="1" customWidth="1"/>
    <col min="10" max="10" width="9" bestFit="1" customWidth="1"/>
  </cols>
  <sheetData>
    <row r="1" spans="1:15" x14ac:dyDescent="0.35">
      <c r="B1" t="s">
        <v>5</v>
      </c>
      <c r="F1" t="s">
        <v>6</v>
      </c>
      <c r="J1" t="s">
        <v>8</v>
      </c>
    </row>
    <row r="2" spans="1:15" x14ac:dyDescent="0.3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32</v>
      </c>
      <c r="L2" s="2" t="s">
        <v>0</v>
      </c>
      <c r="M2" s="2" t="s">
        <v>1</v>
      </c>
      <c r="N2" s="2" t="s">
        <v>2</v>
      </c>
      <c r="O2" s="2" t="s">
        <v>3</v>
      </c>
    </row>
    <row r="3" spans="1:15" x14ac:dyDescent="0.35">
      <c r="A3" s="1">
        <v>428</v>
      </c>
      <c r="B3" s="1">
        <v>0</v>
      </c>
      <c r="C3" s="1">
        <v>-117.1588</v>
      </c>
      <c r="D3" s="1">
        <f>-90-C3</f>
        <v>27.158799999999999</v>
      </c>
      <c r="E3" s="1">
        <v>428</v>
      </c>
      <c r="F3" s="1">
        <v>0</v>
      </c>
      <c r="G3" s="1">
        <v>-108.044</v>
      </c>
      <c r="H3" s="1">
        <f>-90-G3</f>
        <v>18.043999999999997</v>
      </c>
      <c r="I3" s="1">
        <v>447.5437</v>
      </c>
      <c r="J3" s="1">
        <v>-87.924499999999995</v>
      </c>
      <c r="K3" s="2">
        <f>(D3+H3)/2-$J$6</f>
        <v>22.134104999999998</v>
      </c>
      <c r="L3" s="2">
        <f>F3</f>
        <v>0</v>
      </c>
      <c r="M3" s="2">
        <f>RADIANS(K3)</f>
        <v>0.38631300923213946</v>
      </c>
      <c r="N3" s="2">
        <f>1/30</f>
        <v>3.3333333333333333E-2</v>
      </c>
      <c r="O3" s="2">
        <f>RADIANS((D3-H3)/2)</f>
        <v>7.954163533038959E-2</v>
      </c>
    </row>
    <row r="4" spans="1:15" x14ac:dyDescent="0.35">
      <c r="A4" s="1">
        <v>1697</v>
      </c>
      <c r="B4" s="1">
        <v>42.304119999999998</v>
      </c>
      <c r="C4" s="1">
        <v>-109.773</v>
      </c>
      <c r="D4" s="1">
        <f t="shared" ref="D4:D17" si="0">-90-C4</f>
        <v>19.772999999999996</v>
      </c>
      <c r="E4" s="1">
        <v>1697</v>
      </c>
      <c r="F4" s="1">
        <v>42.304119999999998</v>
      </c>
      <c r="G4" s="1">
        <v>-102.94799999999999</v>
      </c>
      <c r="H4" s="1">
        <f t="shared" ref="H4:H17" si="1">-90-G4</f>
        <v>12.947999999999993</v>
      </c>
      <c r="I4" s="1">
        <v>448.1438</v>
      </c>
      <c r="J4" s="1">
        <v>-93.010090000000005</v>
      </c>
      <c r="K4" s="2">
        <f t="shared" ref="K4:K17" si="2">(D4+H4)/2-$J$6</f>
        <v>15.893204999999995</v>
      </c>
      <c r="L4" s="2">
        <f t="shared" ref="L4:L17" si="3">F4</f>
        <v>42.304119999999998</v>
      </c>
      <c r="M4" s="2">
        <f t="shared" ref="M4:M17" si="4">RADIANS(K4)</f>
        <v>0.2773887559444253</v>
      </c>
      <c r="N4" s="2">
        <f t="shared" ref="N4:N17" si="5">1/30</f>
        <v>3.3333333333333333E-2</v>
      </c>
      <c r="O4" s="2">
        <f t="shared" ref="O4:O17" si="6">RADIANS((D4-H4)/2)</f>
        <v>5.9559360724306523E-2</v>
      </c>
    </row>
    <row r="5" spans="1:15" x14ac:dyDescent="0.35">
      <c r="A5" s="1">
        <v>2962</v>
      </c>
      <c r="B5" s="1">
        <v>84.474909999999994</v>
      </c>
      <c r="C5" s="1">
        <v>-105.7306</v>
      </c>
      <c r="D5" s="1">
        <f t="shared" si="0"/>
        <v>15.730599999999995</v>
      </c>
      <c r="E5" s="1">
        <v>2962</v>
      </c>
      <c r="F5" s="1">
        <v>84.474909999999994</v>
      </c>
      <c r="G5" s="1">
        <v>-99.815119999999993</v>
      </c>
      <c r="H5" s="1">
        <f t="shared" si="1"/>
        <v>9.8151199999999932</v>
      </c>
      <c r="J5" t="s">
        <v>31</v>
      </c>
      <c r="K5" s="2">
        <f t="shared" si="2"/>
        <v>12.305564999999994</v>
      </c>
      <c r="L5" s="2">
        <f t="shared" si="3"/>
        <v>84.474909999999994</v>
      </c>
      <c r="M5" s="2">
        <f t="shared" si="4"/>
        <v>0.21477262556817592</v>
      </c>
      <c r="N5" s="2">
        <f t="shared" si="5"/>
        <v>3.3333333333333333E-2</v>
      </c>
      <c r="O5" s="2">
        <f t="shared" si="6"/>
        <v>5.1622301417937104E-2</v>
      </c>
    </row>
    <row r="6" spans="1:15" x14ac:dyDescent="0.35">
      <c r="A6" s="1">
        <v>4223</v>
      </c>
      <c r="B6" s="1">
        <v>126.5123</v>
      </c>
      <c r="C6" s="1">
        <v>-102.3831</v>
      </c>
      <c r="D6" s="1">
        <f t="shared" si="0"/>
        <v>12.383099999999999</v>
      </c>
      <c r="E6" s="1">
        <v>4224</v>
      </c>
      <c r="F6" s="1">
        <v>126.5457</v>
      </c>
      <c r="G6" s="1">
        <v>-97.471900000000005</v>
      </c>
      <c r="H6" s="1">
        <f t="shared" si="1"/>
        <v>7.4719000000000051</v>
      </c>
      <c r="I6" s="1">
        <f>-90-J3</f>
        <v>-2.0755000000000052</v>
      </c>
      <c r="J6" s="1">
        <f>AVERAGE(I6:I7)</f>
        <v>0.46729500000000002</v>
      </c>
      <c r="K6" s="2">
        <f t="shared" si="2"/>
        <v>9.460205000000002</v>
      </c>
      <c r="L6" s="2">
        <f t="shared" si="3"/>
        <v>126.5457</v>
      </c>
      <c r="M6" s="2">
        <f t="shared" si="4"/>
        <v>0.16511172516363021</v>
      </c>
      <c r="N6" s="2">
        <f t="shared" si="5"/>
        <v>3.3333333333333333E-2</v>
      </c>
      <c r="O6" s="2">
        <f t="shared" si="6"/>
        <v>4.2858305111972701E-2</v>
      </c>
    </row>
    <row r="7" spans="1:15" x14ac:dyDescent="0.35">
      <c r="A7" s="1">
        <v>5446</v>
      </c>
      <c r="B7" s="1">
        <v>167.28299999999999</v>
      </c>
      <c r="C7" s="1">
        <v>-100.4234</v>
      </c>
      <c r="D7" s="1">
        <f t="shared" si="0"/>
        <v>10.423400000000001</v>
      </c>
      <c r="E7" s="1">
        <v>5447</v>
      </c>
      <c r="F7" s="1">
        <v>167.31630000000001</v>
      </c>
      <c r="G7" s="1">
        <v>-95.922309999999996</v>
      </c>
      <c r="H7" s="1">
        <f t="shared" si="1"/>
        <v>5.922309999999996</v>
      </c>
      <c r="I7" s="1">
        <f>-J4-90</f>
        <v>3.0100900000000053</v>
      </c>
      <c r="K7" s="2">
        <f t="shared" si="2"/>
        <v>7.7055599999999984</v>
      </c>
      <c r="L7" s="2">
        <f t="shared" si="3"/>
        <v>167.31630000000001</v>
      </c>
      <c r="M7" s="2">
        <f t="shared" si="4"/>
        <v>0.13448739270997423</v>
      </c>
      <c r="N7" s="2">
        <f t="shared" si="5"/>
        <v>3.3333333333333333E-2</v>
      </c>
      <c r="O7" s="2">
        <f t="shared" si="6"/>
        <v>3.9279420214295827E-2</v>
      </c>
    </row>
    <row r="8" spans="1:15" x14ac:dyDescent="0.35">
      <c r="A8" s="1">
        <v>6707</v>
      </c>
      <c r="B8" s="1">
        <v>209.32040000000001</v>
      </c>
      <c r="C8" s="1">
        <v>-98.765429999999995</v>
      </c>
      <c r="D8" s="1">
        <f t="shared" si="0"/>
        <v>8.7654299999999949</v>
      </c>
      <c r="E8" s="1">
        <v>6707</v>
      </c>
      <c r="F8" s="1">
        <v>209.32040000000001</v>
      </c>
      <c r="G8" s="1">
        <v>-94.735590000000002</v>
      </c>
      <c r="H8" s="1">
        <f t="shared" si="1"/>
        <v>4.735590000000002</v>
      </c>
      <c r="K8" s="2">
        <f t="shared" si="2"/>
        <v>6.2832149999999984</v>
      </c>
      <c r="L8" s="2">
        <f t="shared" si="3"/>
        <v>209.32040000000001</v>
      </c>
      <c r="M8" s="2">
        <f t="shared" si="4"/>
        <v>0.10966278936069548</v>
      </c>
      <c r="N8" s="2">
        <f t="shared" si="5"/>
        <v>3.3333333333333333E-2</v>
      </c>
      <c r="O8" s="2">
        <f t="shared" si="6"/>
        <v>3.5166988164284083E-2</v>
      </c>
    </row>
    <row r="9" spans="1:15" x14ac:dyDescent="0.35">
      <c r="A9" s="1">
        <v>7968</v>
      </c>
      <c r="B9" s="1">
        <v>251.3579</v>
      </c>
      <c r="C9" s="1">
        <v>-97.213120000000004</v>
      </c>
      <c r="D9" s="1">
        <f t="shared" si="0"/>
        <v>7.2131200000000035</v>
      </c>
      <c r="E9" s="1">
        <v>7969</v>
      </c>
      <c r="F9" s="1">
        <v>251.3912</v>
      </c>
      <c r="G9" s="1">
        <v>-93.517719999999997</v>
      </c>
      <c r="H9" s="1">
        <f t="shared" si="1"/>
        <v>3.5177199999999971</v>
      </c>
      <c r="K9" s="2">
        <f t="shared" si="2"/>
        <v>4.8981250000000003</v>
      </c>
      <c r="L9" s="2">
        <f t="shared" si="3"/>
        <v>251.3912</v>
      </c>
      <c r="M9" s="2">
        <f t="shared" si="4"/>
        <v>8.5488408424247264E-2</v>
      </c>
      <c r="N9" s="2">
        <f t="shared" si="5"/>
        <v>3.3333333333333333E-2</v>
      </c>
      <c r="O9" s="2">
        <f t="shared" si="6"/>
        <v>3.2248448589099282E-2</v>
      </c>
    </row>
    <row r="10" spans="1:15" x14ac:dyDescent="0.35">
      <c r="A10" s="1">
        <v>9228</v>
      </c>
      <c r="B10" s="1">
        <v>293.36200000000002</v>
      </c>
      <c r="C10" s="1">
        <v>-95.464979999999997</v>
      </c>
      <c r="D10" s="1">
        <f t="shared" si="0"/>
        <v>5.4649799999999971</v>
      </c>
      <c r="E10" s="1">
        <v>9228</v>
      </c>
      <c r="F10" s="1">
        <v>293.36200000000002</v>
      </c>
      <c r="G10" s="1">
        <v>-92.824299999999994</v>
      </c>
      <c r="H10" s="1">
        <f t="shared" si="1"/>
        <v>2.8242999999999938</v>
      </c>
      <c r="K10" s="2">
        <f t="shared" si="2"/>
        <v>3.6773449999999954</v>
      </c>
      <c r="L10" s="2">
        <f t="shared" si="3"/>
        <v>293.36200000000002</v>
      </c>
      <c r="M10" s="2">
        <f t="shared" si="4"/>
        <v>6.4181777981750801E-2</v>
      </c>
      <c r="N10" s="2">
        <f t="shared" si="5"/>
        <v>3.3333333333333333E-2</v>
      </c>
      <c r="O10" s="2">
        <f t="shared" si="6"/>
        <v>2.3044280245781958E-2</v>
      </c>
    </row>
    <row r="11" spans="1:15" x14ac:dyDescent="0.35">
      <c r="A11" s="1">
        <v>10487</v>
      </c>
      <c r="B11" s="1">
        <v>335.33269999999999</v>
      </c>
      <c r="C11" s="1">
        <v>-94.918270000000007</v>
      </c>
      <c r="D11" s="1">
        <f t="shared" si="0"/>
        <v>4.9182700000000068</v>
      </c>
      <c r="E11" s="1">
        <v>10488</v>
      </c>
      <c r="F11" s="1">
        <v>335.36610000000002</v>
      </c>
      <c r="G11" s="1">
        <v>-92.398790000000005</v>
      </c>
      <c r="H11" s="1">
        <f t="shared" si="1"/>
        <v>2.3987900000000053</v>
      </c>
      <c r="K11" s="2">
        <f t="shared" si="2"/>
        <v>3.191235000000006</v>
      </c>
      <c r="L11" s="2">
        <f t="shared" si="3"/>
        <v>335.36610000000002</v>
      </c>
      <c r="M11" s="2">
        <f t="shared" si="4"/>
        <v>5.5697557954881349E-2</v>
      </c>
      <c r="N11" s="2">
        <f t="shared" si="5"/>
        <v>3.3333333333333333E-2</v>
      </c>
      <c r="O11" s="2">
        <f t="shared" si="6"/>
        <v>2.1986610719073381E-2</v>
      </c>
    </row>
    <row r="12" spans="1:15" x14ac:dyDescent="0.35">
      <c r="A12" s="1">
        <v>11748</v>
      </c>
      <c r="B12" s="1">
        <v>377.37020000000001</v>
      </c>
      <c r="C12" s="1">
        <v>-93.996679999999998</v>
      </c>
      <c r="D12" s="1">
        <f t="shared" si="0"/>
        <v>3.9966799999999978</v>
      </c>
      <c r="E12" s="1">
        <v>11747</v>
      </c>
      <c r="F12" s="1">
        <v>377.33679999999998</v>
      </c>
      <c r="G12" s="1">
        <v>-91.846069999999997</v>
      </c>
      <c r="H12" s="1">
        <f t="shared" si="1"/>
        <v>1.8460699999999974</v>
      </c>
      <c r="K12" s="2">
        <f t="shared" si="2"/>
        <v>2.4540799999999976</v>
      </c>
      <c r="L12" s="2">
        <f t="shared" si="3"/>
        <v>377.33679999999998</v>
      </c>
      <c r="M12" s="2">
        <f t="shared" si="4"/>
        <v>4.2831776107342401E-2</v>
      </c>
      <c r="N12" s="2">
        <f t="shared" si="5"/>
        <v>3.3333333333333333E-2</v>
      </c>
      <c r="O12" s="2">
        <f t="shared" si="6"/>
        <v>1.876761271315763E-2</v>
      </c>
    </row>
    <row r="13" spans="1:15" x14ac:dyDescent="0.35">
      <c r="A13" s="1">
        <v>13006</v>
      </c>
      <c r="B13" s="1">
        <v>419.30759999999998</v>
      </c>
      <c r="C13" s="1">
        <v>-93.678569999999993</v>
      </c>
      <c r="D13" s="1">
        <f t="shared" si="0"/>
        <v>3.6785699999999935</v>
      </c>
      <c r="E13" s="1">
        <v>13005</v>
      </c>
      <c r="F13" s="1">
        <v>419.27429999999998</v>
      </c>
      <c r="G13" s="1">
        <v>-91.604179999999999</v>
      </c>
      <c r="H13" s="1">
        <f t="shared" si="1"/>
        <v>1.6041799999999995</v>
      </c>
      <c r="K13" s="2">
        <f t="shared" si="2"/>
        <v>2.1740799999999965</v>
      </c>
      <c r="L13" s="2">
        <f t="shared" si="3"/>
        <v>419.27429999999998</v>
      </c>
      <c r="M13" s="2">
        <f t="shared" si="4"/>
        <v>3.7944854201758256E-2</v>
      </c>
      <c r="N13" s="2">
        <f t="shared" si="5"/>
        <v>3.3333333333333333E-2</v>
      </c>
      <c r="O13" s="2">
        <f t="shared" si="6"/>
        <v>1.8102467735222533E-2</v>
      </c>
    </row>
    <row r="14" spans="1:15" x14ac:dyDescent="0.35">
      <c r="A14" s="1">
        <v>14264</v>
      </c>
      <c r="B14" s="1">
        <v>461.245</v>
      </c>
      <c r="C14" s="1">
        <v>-93.016909999999996</v>
      </c>
      <c r="D14" s="1">
        <f t="shared" si="0"/>
        <v>3.0169099999999958</v>
      </c>
      <c r="E14" s="1">
        <v>14264</v>
      </c>
      <c r="F14" s="1">
        <v>461.245</v>
      </c>
      <c r="G14" s="1">
        <v>-91.262209999999996</v>
      </c>
      <c r="H14" s="1">
        <f t="shared" si="1"/>
        <v>1.2622099999999961</v>
      </c>
      <c r="K14" s="2">
        <f t="shared" si="2"/>
        <v>1.6722649999999959</v>
      </c>
      <c r="L14" s="2">
        <f t="shared" si="3"/>
        <v>461.245</v>
      </c>
      <c r="M14" s="2">
        <f t="shared" si="4"/>
        <v>2.9186530215862903E-2</v>
      </c>
      <c r="N14" s="2">
        <f t="shared" si="5"/>
        <v>3.3333333333333333E-2</v>
      </c>
      <c r="O14" s="2">
        <f t="shared" si="6"/>
        <v>1.5312646192372248E-2</v>
      </c>
    </row>
    <row r="15" spans="1:15" x14ac:dyDescent="0.35">
      <c r="A15" s="1">
        <v>15563</v>
      </c>
      <c r="B15" s="1">
        <v>504.54930000000002</v>
      </c>
      <c r="C15" s="1">
        <v>-92.716530000000006</v>
      </c>
      <c r="D15" s="1">
        <f t="shared" si="0"/>
        <v>2.7165300000000059</v>
      </c>
      <c r="E15" s="1">
        <v>15563</v>
      </c>
      <c r="F15" s="1">
        <v>504.54930000000002</v>
      </c>
      <c r="G15" s="1">
        <v>-90.846720000000005</v>
      </c>
      <c r="H15" s="1">
        <f t="shared" si="1"/>
        <v>0.8467200000000048</v>
      </c>
      <c r="K15" s="2">
        <f t="shared" si="2"/>
        <v>1.3143300000000053</v>
      </c>
      <c r="L15" s="2">
        <f t="shared" si="3"/>
        <v>504.54930000000002</v>
      </c>
      <c r="M15" s="2">
        <f t="shared" si="4"/>
        <v>2.2939385957737164E-2</v>
      </c>
      <c r="N15" s="2">
        <f t="shared" si="5"/>
        <v>3.3333333333333333E-2</v>
      </c>
      <c r="O15" s="2">
        <f t="shared" si="6"/>
        <v>1.6317170443357596E-2</v>
      </c>
    </row>
    <row r="16" spans="1:15" x14ac:dyDescent="0.35">
      <c r="A16" s="1">
        <v>16819</v>
      </c>
      <c r="B16" s="1">
        <v>546.41999999999996</v>
      </c>
      <c r="C16" s="1">
        <v>-92.314809999999994</v>
      </c>
      <c r="D16" s="1">
        <f t="shared" si="0"/>
        <v>2.3148099999999943</v>
      </c>
      <c r="E16" s="1">
        <v>16819</v>
      </c>
      <c r="F16" s="1">
        <v>546.41999999999996</v>
      </c>
      <c r="G16" s="1">
        <v>-90.652079999999998</v>
      </c>
      <c r="H16" s="1">
        <f t="shared" si="1"/>
        <v>0.65207999999999799</v>
      </c>
      <c r="K16" s="2">
        <f t="shared" si="2"/>
        <v>1.0161499999999961</v>
      </c>
      <c r="L16" s="2">
        <f t="shared" si="3"/>
        <v>546.41999999999996</v>
      </c>
      <c r="M16" s="2">
        <f t="shared" si="4"/>
        <v>1.7735163194140313E-2</v>
      </c>
      <c r="N16" s="2">
        <f t="shared" si="5"/>
        <v>3.3333333333333333E-2</v>
      </c>
      <c r="O16" s="2">
        <f t="shared" si="6"/>
        <v>1.4510056535842626E-2</v>
      </c>
    </row>
    <row r="17" spans="1:15" x14ac:dyDescent="0.35">
      <c r="A17" s="1">
        <v>18077</v>
      </c>
      <c r="B17" s="1">
        <v>588.35739999999998</v>
      </c>
      <c r="C17" s="1">
        <v>-92.166470000000004</v>
      </c>
      <c r="D17" s="1">
        <f t="shared" si="0"/>
        <v>2.1664700000000039</v>
      </c>
      <c r="E17" s="1">
        <v>18077</v>
      </c>
      <c r="F17" s="1">
        <v>588.35739999999998</v>
      </c>
      <c r="G17" s="1">
        <v>-90.409679999999994</v>
      </c>
      <c r="H17" s="1">
        <f t="shared" si="1"/>
        <v>0.40967999999999449</v>
      </c>
      <c r="K17" s="2">
        <f t="shared" si="2"/>
        <v>0.82077999999999918</v>
      </c>
      <c r="L17" s="2">
        <f t="shared" si="3"/>
        <v>588.35739999999998</v>
      </c>
      <c r="M17" s="2">
        <f t="shared" si="4"/>
        <v>1.4325313434519043E-2</v>
      </c>
      <c r="N17" s="2">
        <f t="shared" si="5"/>
        <v>3.3333333333333333E-2</v>
      </c>
      <c r="O17" s="2">
        <f t="shared" si="6"/>
        <v>1.5330884883055673E-2</v>
      </c>
    </row>
    <row r="24" spans="1:15" x14ac:dyDescent="0.35">
      <c r="A24" s="1"/>
      <c r="B24" s="1" t="s">
        <v>20</v>
      </c>
      <c r="C24" s="1"/>
      <c r="D24" s="1"/>
      <c r="E24" s="1"/>
      <c r="F24" s="1"/>
    </row>
    <row r="25" spans="1:15" x14ac:dyDescent="0.3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5" x14ac:dyDescent="0.35">
      <c r="A26" s="1"/>
      <c r="B26" s="4">
        <v>468</v>
      </c>
      <c r="C26" s="4">
        <v>667</v>
      </c>
      <c r="D26" s="4">
        <f>(C26-B26)+1</f>
        <v>200</v>
      </c>
      <c r="E26" s="4">
        <f>D26/5</f>
        <v>40</v>
      </c>
      <c r="F26" s="4">
        <f>E26*(1/30)</f>
        <v>1.3333333333333333</v>
      </c>
      <c r="G26" s="4">
        <f>F26/(2*PI())</f>
        <v>0.21220659078919377</v>
      </c>
      <c r="H26" s="4">
        <f>(G26*G26)*9.81</f>
        <v>0.44176036068059266</v>
      </c>
      <c r="I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local</vt:lpstr>
      <vt:lpstr>len1</vt:lpstr>
      <vt:lpstr>len2</vt:lpstr>
      <vt:lpstr>len3</vt:lpstr>
      <vt:lpstr>len4</vt:lpstr>
      <vt:lpstr>len5</vt:lpstr>
      <vt:lpstr>len6</vt:lpstr>
      <vt:lpstr>len7</vt:lpstr>
      <vt:lpstr>len8</vt:lpstr>
      <vt:lpstr>len9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Wang</dc:creator>
  <cp:lastModifiedBy>Kevin Wang</cp:lastModifiedBy>
  <dcterms:created xsi:type="dcterms:W3CDTF">2015-06-05T18:17:20Z</dcterms:created>
  <dcterms:modified xsi:type="dcterms:W3CDTF">2022-10-29T06:55:21Z</dcterms:modified>
</cp:coreProperties>
</file>