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6B5D46EE-4979-4BB2-9218-382A219513EF}" xr6:coauthVersionLast="47" xr6:coauthVersionMax="47" xr10:uidLastSave="{00000000-0000-0000-0000-000000000000}"/>
  <bookViews>
    <workbookView xWindow="-5745" yWindow="930" windowWidth="14325" windowHeight="7275" firstSheet="2" activeTab="4" xr2:uid="{00000000-000D-0000-FFFF-FFFF00000000}"/>
  </bookViews>
  <sheets>
    <sheet name="local" sheetId="2" r:id="rId1"/>
    <sheet name="len1" sheetId="1" r:id="rId2"/>
    <sheet name="len2" sheetId="9" r:id="rId3"/>
    <sheet name="len3" sheetId="3" r:id="rId4"/>
    <sheet name="len4" sheetId="10" r:id="rId5"/>
    <sheet name="len5" sheetId="4" r:id="rId6"/>
    <sheet name="len6" sheetId="8" r:id="rId7"/>
    <sheet name="len7" sheetId="5" r:id="rId8"/>
    <sheet name="len8" sheetId="6" r:id="rId9"/>
    <sheet name="len9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0" l="1"/>
  <c r="J7" i="10"/>
  <c r="J6" i="10"/>
  <c r="D18" i="10"/>
  <c r="H18" i="10"/>
  <c r="M18" i="10"/>
  <c r="O18" i="10"/>
  <c r="P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I9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J8" i="7"/>
  <c r="N5" i="7" s="1"/>
  <c r="J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I7" i="6"/>
  <c r="I6" i="6"/>
  <c r="I7" i="5"/>
  <c r="I6" i="5"/>
  <c r="J8" i="8"/>
  <c r="J7" i="8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J7" i="4"/>
  <c r="J6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I6" i="3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Q3" i="9"/>
  <c r="P3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3" i="9"/>
  <c r="I7" i="9"/>
  <c r="I8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  <c r="I8" i="1"/>
  <c r="K8" i="1"/>
  <c r="N8" i="1" s="1"/>
  <c r="I7" i="1"/>
  <c r="I6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3" i="10"/>
  <c r="H4" i="10"/>
  <c r="P4" i="10" s="1"/>
  <c r="H5" i="10"/>
  <c r="P5" i="10" s="1"/>
  <c r="H6" i="10"/>
  <c r="P6" i="10" s="1"/>
  <c r="H7" i="10"/>
  <c r="H8" i="10"/>
  <c r="H9" i="10"/>
  <c r="H10" i="10"/>
  <c r="H11" i="10"/>
  <c r="H12" i="10"/>
  <c r="H13" i="10"/>
  <c r="H14" i="10"/>
  <c r="H15" i="10"/>
  <c r="H16" i="10"/>
  <c r="P16" i="10" s="1"/>
  <c r="H17" i="10"/>
  <c r="H3" i="10"/>
  <c r="L5" i="8"/>
  <c r="N5" i="8" s="1"/>
  <c r="L8" i="8"/>
  <c r="N8" i="8" s="1"/>
  <c r="L13" i="8"/>
  <c r="N13" i="8" s="1"/>
  <c r="L16" i="8"/>
  <c r="N16" i="8" s="1"/>
  <c r="O17" i="8"/>
  <c r="P17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L11" i="8"/>
  <c r="N11" i="8" s="1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6" i="7"/>
  <c r="H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7"/>
  <c r="D26" i="7"/>
  <c r="E26" i="7" s="1"/>
  <c r="F26" i="7" s="1"/>
  <c r="G26" i="7" s="1"/>
  <c r="H26" i="7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8" i="3"/>
  <c r="N8" i="3" s="1"/>
  <c r="J8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3" i="4"/>
  <c r="P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K4" i="3" s="1"/>
  <c r="N4" i="3" s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L18" i="10" l="1"/>
  <c r="N18" i="10" s="1"/>
  <c r="P3" i="10"/>
  <c r="P9" i="10"/>
  <c r="P8" i="10"/>
  <c r="P13" i="10"/>
  <c r="P12" i="10"/>
  <c r="P15" i="10"/>
  <c r="P10" i="10"/>
  <c r="P7" i="10"/>
  <c r="P14" i="10"/>
  <c r="P17" i="10"/>
  <c r="P11" i="10"/>
  <c r="L4" i="10"/>
  <c r="N4" i="10" s="1"/>
  <c r="L12" i="10"/>
  <c r="N12" i="10" s="1"/>
  <c r="L9" i="10"/>
  <c r="N9" i="10" s="1"/>
  <c r="L5" i="10"/>
  <c r="N5" i="10" s="1"/>
  <c r="L13" i="10"/>
  <c r="N13" i="10" s="1"/>
  <c r="L17" i="10"/>
  <c r="N17" i="10" s="1"/>
  <c r="L10" i="10"/>
  <c r="N10" i="10" s="1"/>
  <c r="L6" i="10"/>
  <c r="N6" i="10" s="1"/>
  <c r="L14" i="10"/>
  <c r="N14" i="10" s="1"/>
  <c r="L7" i="10"/>
  <c r="N7" i="10" s="1"/>
  <c r="L15" i="10"/>
  <c r="N15" i="10" s="1"/>
  <c r="L8" i="10"/>
  <c r="N8" i="10" s="1"/>
  <c r="L16" i="10"/>
  <c r="N16" i="10" s="1"/>
  <c r="L11" i="10"/>
  <c r="N11" i="10" s="1"/>
  <c r="L3" i="10"/>
  <c r="N3" i="10" s="1"/>
  <c r="N12" i="7"/>
  <c r="N4" i="7"/>
  <c r="N14" i="7"/>
  <c r="N11" i="7"/>
  <c r="L3" i="7"/>
  <c r="N3" i="7" s="1"/>
  <c r="N17" i="7"/>
  <c r="N9" i="7"/>
  <c r="N16" i="7"/>
  <c r="N8" i="7"/>
  <c r="N10" i="7"/>
  <c r="N15" i="7"/>
  <c r="N7" i="7"/>
  <c r="N6" i="7"/>
  <c r="N13" i="7"/>
  <c r="I8" i="5"/>
  <c r="L3" i="8"/>
  <c r="N3" i="8" s="1"/>
  <c r="L10" i="8"/>
  <c r="N10" i="8" s="1"/>
  <c r="L17" i="8"/>
  <c r="N17" i="8" s="1"/>
  <c r="L9" i="8"/>
  <c r="N9" i="8" s="1"/>
  <c r="L15" i="8"/>
  <c r="N15" i="8" s="1"/>
  <c r="L7" i="8"/>
  <c r="N7" i="8" s="1"/>
  <c r="L14" i="8"/>
  <c r="N14" i="8" s="1"/>
  <c r="L6" i="8"/>
  <c r="N6" i="8" s="1"/>
  <c r="L12" i="8"/>
  <c r="N12" i="8" s="1"/>
  <c r="L4" i="8"/>
  <c r="N4" i="8" s="1"/>
  <c r="K11" i="3"/>
  <c r="N11" i="3" s="1"/>
  <c r="K10" i="3"/>
  <c r="N10" i="3" s="1"/>
  <c r="K3" i="3"/>
  <c r="N3" i="3" s="1"/>
  <c r="K17" i="3"/>
  <c r="N17" i="3" s="1"/>
  <c r="K9" i="3"/>
  <c r="N9" i="3" s="1"/>
  <c r="K7" i="3"/>
  <c r="N7" i="3" s="1"/>
  <c r="K15" i="3"/>
  <c r="N15" i="3" s="1"/>
  <c r="K14" i="3"/>
  <c r="N14" i="3" s="1"/>
  <c r="K6" i="3"/>
  <c r="N6" i="3" s="1"/>
  <c r="K16" i="3"/>
  <c r="N16" i="3" s="1"/>
  <c r="K13" i="3"/>
  <c r="N13" i="3" s="1"/>
  <c r="K5" i="3"/>
  <c r="N5" i="3" s="1"/>
  <c r="K12" i="3"/>
  <c r="N12" i="3" s="1"/>
  <c r="K14" i="1"/>
  <c r="N14" i="1" s="1"/>
  <c r="K3" i="1"/>
  <c r="N3" i="1" s="1"/>
  <c r="K15" i="1"/>
  <c r="N15" i="1" s="1"/>
  <c r="K7" i="1"/>
  <c r="N7" i="1" s="1"/>
  <c r="K22" i="1"/>
  <c r="N22" i="1" s="1"/>
  <c r="K21" i="1"/>
  <c r="N21" i="1" s="1"/>
  <c r="K20" i="1"/>
  <c r="N20" i="1" s="1"/>
  <c r="K4" i="1"/>
  <c r="N4" i="1" s="1"/>
  <c r="K6" i="1"/>
  <c r="N6" i="1" s="1"/>
  <c r="K19" i="1"/>
  <c r="N19" i="1" s="1"/>
  <c r="K11" i="1"/>
  <c r="N11" i="1" s="1"/>
  <c r="K5" i="1"/>
  <c r="N5" i="1" s="1"/>
  <c r="K12" i="1"/>
  <c r="N12" i="1" s="1"/>
  <c r="K18" i="1"/>
  <c r="N18" i="1" s="1"/>
  <c r="K10" i="1"/>
  <c r="N10" i="1" s="1"/>
  <c r="K17" i="1"/>
  <c r="N17" i="1" s="1"/>
  <c r="K9" i="1"/>
  <c r="N9" i="1" s="1"/>
  <c r="K13" i="1"/>
  <c r="N13" i="1" s="1"/>
  <c r="K16" i="1"/>
  <c r="N16" i="1" s="1"/>
  <c r="P12" i="3"/>
  <c r="P4" i="3"/>
  <c r="P15" i="3"/>
  <c r="P7" i="3"/>
  <c r="K11" i="5" l="1"/>
  <c r="N11" i="5" s="1"/>
  <c r="K4" i="5"/>
  <c r="N4" i="5" s="1"/>
  <c r="K12" i="5"/>
  <c r="N12" i="5" s="1"/>
  <c r="K5" i="5"/>
  <c r="N5" i="5" s="1"/>
  <c r="K13" i="5"/>
  <c r="N13" i="5" s="1"/>
  <c r="K6" i="5"/>
  <c r="N6" i="5" s="1"/>
  <c r="K14" i="5"/>
  <c r="N14" i="5" s="1"/>
  <c r="K7" i="5"/>
  <c r="N7" i="5" s="1"/>
  <c r="K15" i="5"/>
  <c r="N15" i="5" s="1"/>
  <c r="K8" i="5"/>
  <c r="N8" i="5" s="1"/>
  <c r="K16" i="5"/>
  <c r="N16" i="5" s="1"/>
  <c r="K3" i="5"/>
  <c r="N3" i="5" s="1"/>
  <c r="K9" i="5"/>
  <c r="N9" i="5" s="1"/>
  <c r="K17" i="5"/>
  <c r="N17" i="5" s="1"/>
  <c r="K10" i="5"/>
  <c r="N10" i="5" s="1"/>
  <c r="J6" i="6"/>
  <c r="M13" i="6" s="1"/>
  <c r="M14" i="6" l="1"/>
  <c r="M6" i="6"/>
  <c r="M17" i="6"/>
  <c r="M10" i="6"/>
  <c r="M15" i="6"/>
  <c r="M8" i="6"/>
  <c r="M3" i="6"/>
  <c r="M12" i="6"/>
  <c r="M16" i="6"/>
  <c r="M4" i="6"/>
  <c r="M7" i="6"/>
  <c r="M9" i="6"/>
  <c r="M11" i="6"/>
  <c r="M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<sst xmlns="http://schemas.openxmlformats.org/spreadsheetml/2006/main" count="239" uniqueCount="33">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</sst>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  <xf numFmtId="165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2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2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2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2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2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2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2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2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workbookViewId="0">
      <selection activeCell="J8" sqref="J8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10.42578125" bestFit="1" customWidth="1"/>
    <col min="10" max="11" width="8.85546875" bestFit="1" customWidth="1"/>
  </cols>
  <sheetData>
    <row r="1" spans="1:16" x14ac:dyDescent="0.25">
      <c r="B1" t="s">
        <v>5</v>
      </c>
      <c r="E1" s="5"/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355</v>
      </c>
      <c r="B3" s="1">
        <v>0</v>
      </c>
      <c r="C3" s="1">
        <v>-116.3861</v>
      </c>
      <c r="D3" s="1">
        <f>-90-C3</f>
        <v>26.386099999999999</v>
      </c>
      <c r="E3" s="1">
        <v>355</v>
      </c>
      <c r="F3" s="1">
        <v>0</v>
      </c>
      <c r="G3" s="1">
        <v>-107.1896</v>
      </c>
      <c r="H3" s="1">
        <f>-90-G3</f>
        <v>17.189599999999999</v>
      </c>
      <c r="I3" s="2">
        <v>11847</v>
      </c>
      <c r="J3" s="2">
        <v>383.0958</v>
      </c>
      <c r="K3" s="2">
        <v>-93.619870000000006</v>
      </c>
      <c r="L3">
        <f>(D3+H3)/2-$J$8</f>
        <v>21.563439999999993</v>
      </c>
      <c r="M3" s="2">
        <f>F3</f>
        <v>0</v>
      </c>
      <c r="N3" s="2">
        <f>RADIANS(L3)</f>
        <v>0.37635302605624593</v>
      </c>
      <c r="O3" s="2">
        <f>1/30</f>
        <v>3.3333333333333333E-2</v>
      </c>
      <c r="P3" s="2">
        <f>RADIANS((D3-H3)/2)</f>
        <v>8.0254602329829255E-2</v>
      </c>
    </row>
    <row r="4" spans="1:16" x14ac:dyDescent="0.2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15.930789999999988</v>
      </c>
      <c r="M4" s="2">
        <f t="shared" ref="M4:M17" si="3">F4</f>
        <v>40.695639999999997</v>
      </c>
      <c r="N4" s="2">
        <f t="shared" ref="N4:N17" si="4">RADIANS(L4)</f>
        <v>0.27804473794378726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2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12.05268499999999</v>
      </c>
      <c r="M5" s="2">
        <f t="shared" si="3"/>
        <v>81.33296</v>
      </c>
      <c r="N5" s="2">
        <f t="shared" si="4"/>
        <v>0.21035903695573258</v>
      </c>
      <c r="O5" s="2">
        <f t="shared" si="5"/>
        <v>3.3333333333333333E-2</v>
      </c>
      <c r="P5" s="2">
        <f t="shared" si="6"/>
        <v>4.8082162829654398E-2</v>
      </c>
    </row>
    <row r="6" spans="1:16" x14ac:dyDescent="0.2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9.3896899999999945</v>
      </c>
      <c r="M6" s="2">
        <f t="shared" si="3"/>
        <v>121.93689999999999</v>
      </c>
      <c r="N6" s="2">
        <f t="shared" si="4"/>
        <v>0.16388100624158627</v>
      </c>
      <c r="O6" s="2">
        <f t="shared" si="5"/>
        <v>3.3333333333333333E-2</v>
      </c>
      <c r="P6" s="2">
        <f t="shared" si="6"/>
        <v>3.7370989943702672E-2</v>
      </c>
    </row>
    <row r="7" spans="1:16" x14ac:dyDescent="0.2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-90-K4</f>
        <v>-3.1710499999999939</v>
      </c>
      <c r="K7" s="2"/>
      <c r="L7">
        <f t="shared" si="2"/>
        <v>7.5561149999999913</v>
      </c>
      <c r="M7" s="2">
        <f t="shared" si="3"/>
        <v>162.4742</v>
      </c>
      <c r="N7" s="2">
        <f t="shared" si="4"/>
        <v>0.13187908540933119</v>
      </c>
      <c r="O7" s="2">
        <f t="shared" si="5"/>
        <v>3.3333333333333333E-2</v>
      </c>
      <c r="P7" s="2">
        <f t="shared" si="6"/>
        <v>2.8463789372612069E-2</v>
      </c>
    </row>
    <row r="8" spans="1:16" x14ac:dyDescent="0.2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AVERAGE(J6:J7)</f>
        <v>0.22441000000000599</v>
      </c>
      <c r="K8" s="2"/>
      <c r="L8">
        <f t="shared" si="2"/>
        <v>6.0694049999999962</v>
      </c>
      <c r="M8" s="2">
        <f t="shared" si="3"/>
        <v>202.97819999999999</v>
      </c>
      <c r="N8" s="2">
        <f t="shared" si="4"/>
        <v>0.10593110088700637</v>
      </c>
      <c r="O8" s="2">
        <f t="shared" si="5"/>
        <v>3.3333333333333333E-2</v>
      </c>
      <c r="P8" s="2">
        <f t="shared" si="6"/>
        <v>2.2296668460690124E-2</v>
      </c>
    </row>
    <row r="9" spans="1:16" x14ac:dyDescent="0.2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4.8493599999999972</v>
      </c>
      <c r="M9" s="2">
        <f t="shared" si="3"/>
        <v>243.44880000000001</v>
      </c>
      <c r="N9" s="2">
        <f t="shared" si="4"/>
        <v>8.4637298614512177E-2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2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3.840769999999992</v>
      </c>
      <c r="M10" s="2">
        <f t="shared" si="3"/>
        <v>283.98610000000002</v>
      </c>
      <c r="N10" s="2">
        <f t="shared" si="4"/>
        <v>6.7034082311822465E-2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2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3.3492999999999995</v>
      </c>
      <c r="M11" s="2">
        <f t="shared" si="3"/>
        <v>324.42340000000002</v>
      </c>
      <c r="N11" s="2">
        <f t="shared" si="4"/>
        <v>5.8456312637046072E-2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2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2.8929349999999943</v>
      </c>
      <c r="M12" s="2">
        <f t="shared" si="3"/>
        <v>364.9273</v>
      </c>
      <c r="N12" s="2">
        <f t="shared" si="4"/>
        <v>5.0491240796182058E-2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2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2.4954499999999911</v>
      </c>
      <c r="M13" s="2">
        <f t="shared" si="3"/>
        <v>405.3646</v>
      </c>
      <c r="N13" s="2">
        <f t="shared" si="4"/>
        <v>4.3553818818892344E-2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2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1.9823849999999936</v>
      </c>
      <c r="M14" s="2">
        <f t="shared" si="3"/>
        <v>445.80189999999999</v>
      </c>
      <c r="N14" s="2">
        <f t="shared" si="4"/>
        <v>3.4599145292147679E-2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2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1.7774499999999946</v>
      </c>
      <c r="M15" s="2">
        <f t="shared" si="3"/>
        <v>486.27249999999998</v>
      </c>
      <c r="N15" s="2">
        <f t="shared" si="4"/>
        <v>3.1022354789573117E-2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2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1.6541249999999934</v>
      </c>
      <c r="M16" s="2">
        <f t="shared" si="3"/>
        <v>526.74310000000003</v>
      </c>
      <c r="N16" s="2">
        <f t="shared" si="4"/>
        <v>2.8869927489551087E-2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2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1.276184999999991</v>
      </c>
      <c r="M17" s="2">
        <f t="shared" si="3"/>
        <v>567.14710000000002</v>
      </c>
      <c r="N17" s="2">
        <f t="shared" si="4"/>
        <v>2.2273630114563677E-2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397</v>
      </c>
      <c r="C26" s="4">
        <v>607</v>
      </c>
      <c r="D26" s="4">
        <f>(C26-B26)+1</f>
        <v>211</v>
      </c>
      <c r="E26" s="4">
        <f>D26/5</f>
        <v>42.2</v>
      </c>
      <c r="F26" s="4">
        <f>E26*(1/30)</f>
        <v>1.4066666666666667</v>
      </c>
      <c r="G26" s="4">
        <f>F26/(2*PI())</f>
        <v>0.22387795328259946</v>
      </c>
      <c r="H26" s="4">
        <f>(G26*G26)*9.81</f>
        <v>0.49169032544651675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C1" zoomScale="145" zoomScaleNormal="145" workbookViewId="0">
      <selection activeCell="M2" sqref="M2:P22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" bestFit="1" customWidth="1"/>
    <col min="5" max="5" width="10.42578125" bestFit="1" customWidth="1"/>
    <col min="6" max="6" width="9.42578125" bestFit="1" customWidth="1"/>
    <col min="7" max="7" width="10" bestFit="1" customWidth="1"/>
    <col min="9" max="9" width="10.7109375" bestFit="1" customWidth="1"/>
  </cols>
  <sheetData>
    <row r="1" spans="1:16" x14ac:dyDescent="0.25">
      <c r="B1" t="s">
        <v>5</v>
      </c>
      <c r="F1" t="s">
        <v>6</v>
      </c>
      <c r="I1" t="s">
        <v>7</v>
      </c>
    </row>
    <row r="2" spans="1:16" x14ac:dyDescent="0.2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RADIANS((D3-H3)/2)</f>
        <v>1.4351842439149345E-2</v>
      </c>
    </row>
    <row r="4" spans="1:16" x14ac:dyDescent="0.2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18.278435000000002</v>
      </c>
      <c r="M4" s="2">
        <v>15.001469999999999</v>
      </c>
      <c r="N4" s="2">
        <f t="shared" ref="N4:N22" si="3">RADIANS(K4)</f>
        <v>0.31901887286176978</v>
      </c>
      <c r="O4" s="2">
        <f t="shared" ref="O4:O22" si="4">1/30</f>
        <v>3.3333333333333333E-2</v>
      </c>
      <c r="P4" s="2">
        <f t="shared" ref="P4:P22" si="5">RADIANS((D4-H4)/2)</f>
        <v>1.1623020153656276E-2</v>
      </c>
    </row>
    <row r="5" spans="1:16" x14ac:dyDescent="0.2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15.457384999999995</v>
      </c>
      <c r="M5" s="2">
        <v>29.936260000000001</v>
      </c>
      <c r="N5" s="2">
        <f t="shared" si="3"/>
        <v>0.26978226199838362</v>
      </c>
      <c r="O5" s="2">
        <f t="shared" si="4"/>
        <v>3.3333333333333333E-2</v>
      </c>
      <c r="P5" s="2">
        <f t="shared" si="5"/>
        <v>1.2941616403537989E-2</v>
      </c>
    </row>
    <row r="6" spans="1:16" x14ac:dyDescent="0.2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13.086584999999999</v>
      </c>
      <c r="M6" s="2">
        <v>44.871040000000001</v>
      </c>
      <c r="N6" s="2">
        <f t="shared" si="3"/>
        <v>0.22840399609210213</v>
      </c>
      <c r="O6" s="2">
        <f t="shared" si="4"/>
        <v>3.3333333333333333E-2</v>
      </c>
      <c r="P6" s="2">
        <f t="shared" si="5"/>
        <v>1.4474015486788911E-2</v>
      </c>
    </row>
    <row r="7" spans="1:16" x14ac:dyDescent="0.2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ABS(I4+90)</f>
        <v>0.56298999999999921</v>
      </c>
      <c r="K7">
        <f t="shared" si="2"/>
        <v>10.984584999999996</v>
      </c>
      <c r="M7" s="2">
        <v>59.772500000000001</v>
      </c>
      <c r="N7" s="2">
        <f t="shared" si="3"/>
        <v>0.19171717521518125</v>
      </c>
      <c r="O7" s="2">
        <f t="shared" si="4"/>
        <v>3.3333333333333333E-2</v>
      </c>
      <c r="P7" s="2">
        <f t="shared" si="5"/>
        <v>1.210734902108466E-2</v>
      </c>
    </row>
    <row r="8" spans="1:16" x14ac:dyDescent="0.2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-90-I5</f>
        <v>-0.16715999999999553</v>
      </c>
      <c r="K8">
        <f t="shared" si="2"/>
        <v>9.0899900000000002</v>
      </c>
      <c r="M8" s="2">
        <v>74.673959999999994</v>
      </c>
      <c r="N8" s="2">
        <f t="shared" si="3"/>
        <v>0.15865025447335937</v>
      </c>
      <c r="O8" s="2">
        <f t="shared" si="4"/>
        <v>3.3333333333333333E-2</v>
      </c>
      <c r="P8" s="2">
        <f t="shared" si="5"/>
        <v>8.4583018874775408E-3</v>
      </c>
    </row>
    <row r="9" spans="1:16" x14ac:dyDescent="0.2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0.19791500000000184</v>
      </c>
      <c r="K9">
        <f t="shared" si="2"/>
        <v>7.3619050000000001</v>
      </c>
      <c r="M9" s="2">
        <v>90.20881</v>
      </c>
      <c r="N9" s="2">
        <f t="shared" si="3"/>
        <v>0.12848948146903316</v>
      </c>
      <c r="O9" s="2">
        <f t="shared" si="4"/>
        <v>3.3333333333333333E-2</v>
      </c>
      <c r="P9" s="2">
        <f t="shared" si="5"/>
        <v>1.0399020749232673E-2</v>
      </c>
    </row>
    <row r="10" spans="1:16" x14ac:dyDescent="0.2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5.6255749999999978</v>
      </c>
      <c r="M10" s="2">
        <v>105.07689999999999</v>
      </c>
      <c r="N10" s="2">
        <f t="shared" si="3"/>
        <v>9.8184806067879965E-2</v>
      </c>
      <c r="O10" s="2">
        <f t="shared" si="4"/>
        <v>3.3333333333333333E-2</v>
      </c>
      <c r="P10" s="2">
        <f t="shared" si="5"/>
        <v>1.0561510902593208E-2</v>
      </c>
    </row>
    <row r="11" spans="1:16" x14ac:dyDescent="0.2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4.6081549999999964</v>
      </c>
      <c r="M11" s="2">
        <v>119.9117</v>
      </c>
      <c r="N11" s="2">
        <f t="shared" si="3"/>
        <v>8.0427477192239236E-2</v>
      </c>
      <c r="O11" s="2">
        <f t="shared" si="4"/>
        <v>3.3333333333333333E-2</v>
      </c>
      <c r="P11" s="2">
        <f t="shared" si="5"/>
        <v>1.202793654011901E-2</v>
      </c>
    </row>
    <row r="12" spans="1:16" x14ac:dyDescent="0.2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3.4120699999999999</v>
      </c>
      <c r="M12" s="2">
        <v>134.7465</v>
      </c>
      <c r="N12" s="2">
        <f t="shared" si="3"/>
        <v>5.9551855808522916E-2</v>
      </c>
      <c r="O12" s="2">
        <f t="shared" si="4"/>
        <v>3.3333333333333333E-2</v>
      </c>
      <c r="P12" s="2">
        <f t="shared" si="5"/>
        <v>1.0931957036329024E-2</v>
      </c>
    </row>
    <row r="13" spans="1:16" x14ac:dyDescent="0.2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2.7646200000000007</v>
      </c>
      <c r="M13" s="2">
        <v>150.24799999999999</v>
      </c>
      <c r="N13" s="2">
        <f t="shared" si="3"/>
        <v>4.8251721566485647E-2</v>
      </c>
      <c r="O13" s="2">
        <f t="shared" si="4"/>
        <v>3.3333333333333333E-2</v>
      </c>
      <c r="P13" s="2">
        <f t="shared" si="5"/>
        <v>1.0450595228629105E-2</v>
      </c>
    </row>
    <row r="14" spans="1:16" x14ac:dyDescent="0.2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1.8007099999999951</v>
      </c>
      <c r="M14" s="2">
        <v>165.04949999999999</v>
      </c>
      <c r="N14" s="2">
        <f t="shared" si="3"/>
        <v>3.1428318373587005E-2</v>
      </c>
      <c r="O14" s="2">
        <f t="shared" si="4"/>
        <v>3.3333333333333333E-2</v>
      </c>
      <c r="P14" s="2">
        <f t="shared" si="5"/>
        <v>1.0450071629853465E-2</v>
      </c>
    </row>
    <row r="15" spans="1:16" x14ac:dyDescent="0.2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1.3083899999999957</v>
      </c>
      <c r="M15" s="2">
        <v>179.8176</v>
      </c>
      <c r="N15" s="2">
        <f t="shared" si="3"/>
        <v>2.2835713400168534E-2</v>
      </c>
      <c r="O15" s="2">
        <f t="shared" si="4"/>
        <v>3.3333333333333333E-2</v>
      </c>
      <c r="P15" s="2">
        <f t="shared" si="5"/>
        <v>9.5215564677925378E-3</v>
      </c>
    </row>
    <row r="16" spans="1:16" x14ac:dyDescent="0.2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0.97196999999999889</v>
      </c>
      <c r="M16" s="2">
        <v>195.28569999999999</v>
      </c>
      <c r="N16" s="2">
        <f t="shared" si="3"/>
        <v>1.6964076730609266E-2</v>
      </c>
      <c r="O16" s="2">
        <f t="shared" si="4"/>
        <v>3.3333333333333333E-2</v>
      </c>
      <c r="P16" s="2">
        <f t="shared" si="5"/>
        <v>8.0088796050889633E-3</v>
      </c>
    </row>
    <row r="17" spans="1:16" x14ac:dyDescent="0.2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0.64971500000000049</v>
      </c>
      <c r="M17" s="2">
        <v>210.0205</v>
      </c>
      <c r="N17" s="2">
        <f t="shared" si="3"/>
        <v>1.1339665949594967E-2</v>
      </c>
      <c r="O17" s="2">
        <f t="shared" si="4"/>
        <v>3.3333333333333333E-2</v>
      </c>
      <c r="P17" s="2">
        <f t="shared" si="5"/>
        <v>9.6359628002607445E-3</v>
      </c>
    </row>
    <row r="18" spans="1:16" x14ac:dyDescent="0.2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0.54745999999999384</v>
      </c>
      <c r="M18" s="2">
        <v>224.7886</v>
      </c>
      <c r="N18" s="2">
        <f t="shared" si="3"/>
        <v>9.554979522968049E-3</v>
      </c>
      <c r="O18" s="2">
        <f t="shared" si="4"/>
        <v>3.3333333333333333E-2</v>
      </c>
      <c r="P18" s="2">
        <f t="shared" si="5"/>
        <v>9.5386606944620547E-3</v>
      </c>
    </row>
    <row r="19" spans="1:16" x14ac:dyDescent="0.2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0.32057499999999806</v>
      </c>
      <c r="M19" s="2">
        <v>240.1568</v>
      </c>
      <c r="N19" s="2">
        <f t="shared" si="3"/>
        <v>5.5950892495807876E-3</v>
      </c>
      <c r="O19" s="2">
        <f t="shared" si="4"/>
        <v>3.3333333333333333E-2</v>
      </c>
      <c r="P19" s="2">
        <f t="shared" si="5"/>
        <v>1.0139490289461083E-2</v>
      </c>
    </row>
    <row r="20" spans="1:16" x14ac:dyDescent="0.2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0.27328999999999581</v>
      </c>
      <c r="M20" s="2">
        <v>254.85820000000001</v>
      </c>
      <c r="N20" s="2">
        <f t="shared" si="3"/>
        <v>4.7698103127752304E-3</v>
      </c>
      <c r="O20" s="2">
        <f t="shared" si="4"/>
        <v>3.3333333333333333E-2</v>
      </c>
      <c r="P20" s="2">
        <f t="shared" si="5"/>
        <v>9.2080953341343186E-3</v>
      </c>
    </row>
    <row r="21" spans="1:16" x14ac:dyDescent="0.2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0.17283499999999918</v>
      </c>
      <c r="M21" s="2">
        <v>270.25970000000001</v>
      </c>
      <c r="N21" s="2">
        <f t="shared" si="3"/>
        <v>3.0165398126843854E-3</v>
      </c>
      <c r="O21" s="2">
        <f t="shared" si="4"/>
        <v>3.3333333333333333E-2</v>
      </c>
      <c r="P21" s="2">
        <f t="shared" si="5"/>
        <v>8.8325877455676001E-3</v>
      </c>
    </row>
    <row r="22" spans="1:16" x14ac:dyDescent="0.2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0.10629499999999581</v>
      </c>
      <c r="M22" s="2">
        <v>284.92779999999999</v>
      </c>
      <c r="N22" s="2">
        <f t="shared" si="3"/>
        <v>1.8551977284072994E-3</v>
      </c>
      <c r="O22" s="2">
        <f t="shared" si="4"/>
        <v>3.3333333333333333E-2</v>
      </c>
      <c r="P22" s="2">
        <f t="shared" si="5"/>
        <v>9.4666658628172543E-3</v>
      </c>
    </row>
    <row r="26" spans="1:16" x14ac:dyDescent="0.25">
      <c r="B26" t="s">
        <v>18</v>
      </c>
    </row>
    <row r="27" spans="1:16" x14ac:dyDescent="0.2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6" x14ac:dyDescent="0.2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1:Q26"/>
  <sheetViews>
    <sheetView topLeftCell="G1" zoomScale="115" zoomScaleNormal="115" workbookViewId="0">
      <selection activeCell="N2" sqref="N2:Q17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2.28515625" bestFit="1" customWidth="1"/>
    <col min="5" max="5" width="14" bestFit="1" customWidth="1"/>
    <col min="6" max="6" width="11.7109375" bestFit="1" customWidth="1"/>
    <col min="7" max="7" width="12.28515625" bestFit="1" customWidth="1"/>
    <col min="9" max="9" width="11.7109375" bestFit="1" customWidth="1"/>
    <col min="10" max="10" width="11.140625" bestFit="1" customWidth="1"/>
    <col min="11" max="11" width="12.85546875" bestFit="1" customWidth="1"/>
    <col min="14" max="14" width="10.5703125" bestFit="1" customWidth="1"/>
    <col min="15" max="17" width="9.28515625" bestFit="1" customWidth="1"/>
  </cols>
  <sheetData>
    <row r="1" spans="1:17" x14ac:dyDescent="0.25">
      <c r="B1" t="s">
        <v>5</v>
      </c>
      <c r="F1" t="s">
        <v>6</v>
      </c>
      <c r="J1" t="s">
        <v>8</v>
      </c>
    </row>
    <row r="2" spans="1:17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4</v>
      </c>
      <c r="L2" t="s">
        <v>32</v>
      </c>
      <c r="N2" t="s">
        <v>0</v>
      </c>
      <c r="O2" t="s">
        <v>1</v>
      </c>
      <c r="P2" t="s">
        <v>2</v>
      </c>
      <c r="Q2" t="s">
        <v>3</v>
      </c>
    </row>
    <row r="3" spans="1:17" x14ac:dyDescent="0.25">
      <c r="A3" s="1">
        <v>219</v>
      </c>
      <c r="B3" s="1">
        <v>0</v>
      </c>
      <c r="C3" s="1">
        <v>-114.8043</v>
      </c>
      <c r="D3" s="1">
        <f>-90-C3</f>
        <v>24.804299999999998</v>
      </c>
      <c r="E3" s="1">
        <v>219</v>
      </c>
      <c r="F3" s="1">
        <v>0</v>
      </c>
      <c r="G3" s="1">
        <v>-112.9248</v>
      </c>
      <c r="H3" s="1">
        <f>-90-G3</f>
        <v>22.924800000000005</v>
      </c>
      <c r="I3" s="1">
        <v>300.66269999999997</v>
      </c>
      <c r="J3" s="1">
        <v>-92.665530000000004</v>
      </c>
      <c r="K3" s="1">
        <v>9238</v>
      </c>
      <c r="L3">
        <f>(D3+H3)/2-$I$8</f>
        <v>23.390470000000001</v>
      </c>
      <c r="N3" s="2">
        <f>F3</f>
        <v>0</v>
      </c>
      <c r="O3" s="2">
        <f>RADIANS(L3)</f>
        <v>0.40824071508895804</v>
      </c>
      <c r="P3" s="2">
        <f>1/30</f>
        <v>3.3333333333333333E-2</v>
      </c>
      <c r="Q3" s="2">
        <f>RADIANS((D3-H3)/2)</f>
        <v>1.640173164561665E-2</v>
      </c>
    </row>
    <row r="4" spans="1:17" x14ac:dyDescent="0.25">
      <c r="A4" s="1">
        <v>1190</v>
      </c>
      <c r="B4" s="1">
        <v>32.36983</v>
      </c>
      <c r="C4" s="1">
        <v>-110.44750000000001</v>
      </c>
      <c r="D4" s="1">
        <f t="shared" ref="D4:D17" si="0">-90-C4</f>
        <v>20.447500000000005</v>
      </c>
      <c r="E4" s="1">
        <v>1190</v>
      </c>
      <c r="F4" s="1">
        <v>32.36983</v>
      </c>
      <c r="G4" s="1">
        <v>-108.30240000000001</v>
      </c>
      <c r="H4" s="1">
        <f t="shared" ref="H4:H17" si="1">-90-G4</f>
        <v>18.302400000000006</v>
      </c>
      <c r="I4" s="1">
        <v>301.02940000000001</v>
      </c>
      <c r="J4" s="1">
        <v>-88.282629999999997</v>
      </c>
      <c r="K4" s="1">
        <v>9249</v>
      </c>
      <c r="L4">
        <f t="shared" ref="L4:L17" si="2">(D4+H4)/2-$I$8</f>
        <v>18.900870000000005</v>
      </c>
      <c r="N4" s="2">
        <f t="shared" ref="N4:N17" si="3">F4</f>
        <v>32.36983</v>
      </c>
      <c r="O4" s="2">
        <f t="shared" ref="O4:O17" si="4">RADIANS(L4)</f>
        <v>0.32988241299142074</v>
      </c>
      <c r="P4" s="2">
        <f t="shared" ref="P4:P17" si="5">1/30</f>
        <v>3.3333333333333333E-2</v>
      </c>
      <c r="Q4" s="2">
        <f t="shared" ref="Q4:Q17" si="6">RADIANS((D4-H4)/2)</f>
        <v>1.8719528892265174E-2</v>
      </c>
    </row>
    <row r="5" spans="1:17" x14ac:dyDescent="0.25">
      <c r="A5" s="1">
        <v>2157</v>
      </c>
      <c r="B5" s="1">
        <v>64.606309999999993</v>
      </c>
      <c r="C5" s="1">
        <v>-106.3236</v>
      </c>
      <c r="D5" s="1">
        <f t="shared" si="0"/>
        <v>16.323599999999999</v>
      </c>
      <c r="E5" s="1">
        <v>2157</v>
      </c>
      <c r="F5" s="1">
        <v>64.606309999999993</v>
      </c>
      <c r="G5" s="1">
        <v>-104.87779999999999</v>
      </c>
      <c r="H5" s="1">
        <f t="shared" si="1"/>
        <v>14.877799999999993</v>
      </c>
      <c r="I5" s="1"/>
      <c r="J5" s="1"/>
      <c r="K5" s="1"/>
      <c r="L5">
        <f t="shared" si="2"/>
        <v>15.126619999999996</v>
      </c>
      <c r="N5" s="2">
        <f t="shared" si="3"/>
        <v>64.606309999999993</v>
      </c>
      <c r="O5" s="2">
        <f t="shared" si="4"/>
        <v>0.2640093236980246</v>
      </c>
      <c r="P5" s="2">
        <f t="shared" si="5"/>
        <v>3.3333333333333333E-2</v>
      </c>
      <c r="Q5" s="2">
        <f t="shared" si="6"/>
        <v>1.2616985162667056E-2</v>
      </c>
    </row>
    <row r="6" spans="1:17" x14ac:dyDescent="0.25">
      <c r="A6" s="1">
        <v>3148</v>
      </c>
      <c r="B6" s="1">
        <v>97.642870000000002</v>
      </c>
      <c r="C6" s="1">
        <v>-103.23350000000001</v>
      </c>
      <c r="D6" s="1">
        <f t="shared" si="0"/>
        <v>13.233500000000006</v>
      </c>
      <c r="E6" s="1">
        <v>3148</v>
      </c>
      <c r="F6" s="1">
        <v>97.642870000000002</v>
      </c>
      <c r="G6" s="1">
        <v>-101.88800000000001</v>
      </c>
      <c r="H6" s="1">
        <f t="shared" si="1"/>
        <v>11.888000000000005</v>
      </c>
      <c r="I6" s="1">
        <f>-90-J3</f>
        <v>2.665530000000004</v>
      </c>
      <c r="J6" s="1"/>
      <c r="K6" s="1"/>
      <c r="L6">
        <f t="shared" si="2"/>
        <v>12.086670000000005</v>
      </c>
      <c r="N6" s="2">
        <f t="shared" si="3"/>
        <v>97.642870000000002</v>
      </c>
      <c r="O6" s="2">
        <f t="shared" si="4"/>
        <v>0.21095218710202313</v>
      </c>
      <c r="P6" s="2">
        <f t="shared" si="5"/>
        <v>3.3333333333333333E-2</v>
      </c>
      <c r="Q6" s="2">
        <f t="shared" si="6"/>
        <v>1.1741702542791863E-2</v>
      </c>
    </row>
    <row r="7" spans="1:17" x14ac:dyDescent="0.25">
      <c r="A7" s="1">
        <v>4112</v>
      </c>
      <c r="B7" s="1">
        <v>129.77930000000001</v>
      </c>
      <c r="C7" s="1">
        <v>-100.3556</v>
      </c>
      <c r="D7" s="1">
        <f t="shared" si="0"/>
        <v>10.355599999999995</v>
      </c>
      <c r="E7" s="1">
        <v>4112</v>
      </c>
      <c r="F7" s="1">
        <v>129.77930000000001</v>
      </c>
      <c r="G7" s="1">
        <v>-99.083240000000004</v>
      </c>
      <c r="H7" s="1">
        <f t="shared" si="1"/>
        <v>9.0832400000000035</v>
      </c>
      <c r="I7" s="1">
        <f>-(90+J4)</f>
        <v>-1.7173700000000025</v>
      </c>
      <c r="J7" s="1"/>
      <c r="K7" s="1"/>
      <c r="L7">
        <f t="shared" si="2"/>
        <v>9.2453399999999988</v>
      </c>
      <c r="N7" s="2">
        <f t="shared" si="3"/>
        <v>129.77930000000001</v>
      </c>
      <c r="O7" s="2">
        <f t="shared" si="4"/>
        <v>0.16136162346633254</v>
      </c>
      <c r="P7" s="2">
        <f t="shared" si="5"/>
        <v>3.3333333333333333E-2</v>
      </c>
      <c r="Q7" s="2">
        <f t="shared" si="6"/>
        <v>1.1103435635337455E-2</v>
      </c>
    </row>
    <row r="8" spans="1:17" x14ac:dyDescent="0.25">
      <c r="A8" s="1">
        <v>5075</v>
      </c>
      <c r="B8" s="1">
        <v>161.88249999999999</v>
      </c>
      <c r="C8" s="1">
        <v>-98.231949999999998</v>
      </c>
      <c r="D8" s="1">
        <f t="shared" si="0"/>
        <v>8.2319499999999977</v>
      </c>
      <c r="E8" s="1">
        <v>5075</v>
      </c>
      <c r="F8" s="1">
        <v>161.88249999999999</v>
      </c>
      <c r="G8" s="1">
        <v>-96.90034</v>
      </c>
      <c r="H8" s="1">
        <f t="shared" si="1"/>
        <v>6.9003399999999999</v>
      </c>
      <c r="I8" s="1">
        <f>(I6+I7)/2</f>
        <v>0.47408000000000072</v>
      </c>
      <c r="J8" s="1"/>
      <c r="K8" s="1"/>
      <c r="L8">
        <f t="shared" si="2"/>
        <v>7.0920649999999981</v>
      </c>
      <c r="N8" s="2">
        <f t="shared" si="3"/>
        <v>161.88249999999999</v>
      </c>
      <c r="O8" s="2">
        <f t="shared" si="4"/>
        <v>0.12377988501545162</v>
      </c>
      <c r="P8" s="2">
        <f t="shared" si="5"/>
        <v>3.3333333333333333E-2</v>
      </c>
      <c r="Q8" s="2">
        <f t="shared" si="6"/>
        <v>1.1620489426240827E-2</v>
      </c>
    </row>
    <row r="9" spans="1:17" x14ac:dyDescent="0.25">
      <c r="A9" s="1">
        <v>6061</v>
      </c>
      <c r="B9" s="1">
        <v>194.75239999999999</v>
      </c>
      <c r="C9" s="1">
        <v>-96.329880000000003</v>
      </c>
      <c r="D9" s="1">
        <f t="shared" si="0"/>
        <v>6.3298800000000028</v>
      </c>
      <c r="E9" s="1">
        <v>6061</v>
      </c>
      <c r="F9" s="1">
        <v>194.75239999999999</v>
      </c>
      <c r="G9" s="1">
        <v>-95.147390000000001</v>
      </c>
      <c r="H9" s="1">
        <f t="shared" si="1"/>
        <v>5.1473900000000015</v>
      </c>
      <c r="I9" s="1"/>
      <c r="J9" s="1"/>
      <c r="K9" s="1"/>
      <c r="L9">
        <f t="shared" si="2"/>
        <v>5.2645550000000014</v>
      </c>
      <c r="N9" s="2">
        <f t="shared" si="3"/>
        <v>194.75239999999999</v>
      </c>
      <c r="O9" s="2">
        <f t="shared" si="4"/>
        <v>9.1883818402330106E-2</v>
      </c>
      <c r="P9" s="2">
        <f t="shared" si="5"/>
        <v>3.3333333333333333E-2</v>
      </c>
      <c r="Q9" s="2">
        <f t="shared" si="6"/>
        <v>1.0319171935953886E-2</v>
      </c>
    </row>
    <row r="10" spans="1:17" x14ac:dyDescent="0.25">
      <c r="A10" s="1">
        <v>7023</v>
      </c>
      <c r="B10" s="1">
        <v>226.82220000000001</v>
      </c>
      <c r="C10" s="1">
        <v>-94.787310000000005</v>
      </c>
      <c r="D10" s="1">
        <f t="shared" si="0"/>
        <v>4.7873100000000051</v>
      </c>
      <c r="E10" s="1">
        <v>7023</v>
      </c>
      <c r="F10" s="1">
        <v>226.82220000000001</v>
      </c>
      <c r="G10" s="1">
        <v>-93.536540000000002</v>
      </c>
      <c r="H10" s="1">
        <f t="shared" si="1"/>
        <v>3.5365400000000022</v>
      </c>
      <c r="I10" s="1"/>
      <c r="J10" s="1"/>
      <c r="K10" s="1"/>
      <c r="L10">
        <f t="shared" si="2"/>
        <v>3.6878450000000029</v>
      </c>
      <c r="N10" s="2">
        <f t="shared" si="3"/>
        <v>226.82220000000001</v>
      </c>
      <c r="O10" s="2">
        <f t="shared" si="4"/>
        <v>6.4365037553210339E-2</v>
      </c>
      <c r="P10" s="2">
        <f t="shared" si="5"/>
        <v>3.3333333333333333E-2</v>
      </c>
      <c r="Q10" s="2">
        <f t="shared" si="6"/>
        <v>1.0915027342584762E-2</v>
      </c>
    </row>
    <row r="11" spans="1:17" x14ac:dyDescent="0.25">
      <c r="A11" s="1">
        <v>7983</v>
      </c>
      <c r="B11" s="1">
        <v>258.82530000000003</v>
      </c>
      <c r="C11" s="1">
        <v>-93.604399999999998</v>
      </c>
      <c r="D11" s="1">
        <f t="shared" si="0"/>
        <v>3.6043999999999983</v>
      </c>
      <c r="E11" s="1">
        <v>7983</v>
      </c>
      <c r="F11" s="1">
        <v>258.82530000000003</v>
      </c>
      <c r="G11" s="1">
        <v>-92.214770000000001</v>
      </c>
      <c r="H11" s="1">
        <f t="shared" si="1"/>
        <v>2.2147700000000015</v>
      </c>
      <c r="I11" s="1"/>
      <c r="J11" s="1"/>
      <c r="K11" s="1"/>
      <c r="L11">
        <f t="shared" si="2"/>
        <v>2.4355049999999991</v>
      </c>
      <c r="N11" s="2">
        <f t="shared" si="3"/>
        <v>258.82530000000003</v>
      </c>
      <c r="O11" s="2">
        <f t="shared" si="4"/>
        <v>4.2507581198784478E-2</v>
      </c>
      <c r="P11" s="2">
        <f t="shared" si="5"/>
        <v>3.3333333333333333E-2</v>
      </c>
      <c r="Q11" s="2">
        <f t="shared" si="6"/>
        <v>1.2126809442244374E-2</v>
      </c>
    </row>
    <row r="12" spans="1:17" x14ac:dyDescent="0.25">
      <c r="A12" s="1">
        <v>8968</v>
      </c>
      <c r="B12" s="1">
        <v>291.66180000000003</v>
      </c>
      <c r="C12" s="1">
        <v>-92.7744</v>
      </c>
      <c r="D12" s="1">
        <f t="shared" si="0"/>
        <v>2.7744</v>
      </c>
      <c r="E12" s="1">
        <v>8968</v>
      </c>
      <c r="F12" s="1">
        <v>291.66180000000003</v>
      </c>
      <c r="G12" s="1">
        <v>-91.629649999999998</v>
      </c>
      <c r="H12" s="1">
        <f t="shared" si="1"/>
        <v>1.629649999999998</v>
      </c>
      <c r="I12" s="1"/>
      <c r="J12" s="1"/>
      <c r="K12" s="1"/>
      <c r="L12">
        <f t="shared" si="2"/>
        <v>1.7279449999999983</v>
      </c>
      <c r="N12" s="2">
        <f t="shared" si="3"/>
        <v>291.66180000000003</v>
      </c>
      <c r="O12" s="2">
        <f t="shared" si="4"/>
        <v>3.0158329543373389E-2</v>
      </c>
      <c r="P12" s="2">
        <f t="shared" si="5"/>
        <v>3.3333333333333333E-2</v>
      </c>
      <c r="Q12" s="2">
        <f t="shared" si="6"/>
        <v>9.9898283061025609E-3</v>
      </c>
    </row>
    <row r="13" spans="1:17" x14ac:dyDescent="0.25">
      <c r="A13" s="1">
        <v>9926</v>
      </c>
      <c r="B13" s="1">
        <v>323.59829999999999</v>
      </c>
      <c r="C13" s="1">
        <v>-92.321889999999996</v>
      </c>
      <c r="D13" s="1">
        <f t="shared" si="0"/>
        <v>2.3218899999999962</v>
      </c>
      <c r="E13" s="1">
        <v>9927</v>
      </c>
      <c r="F13" s="1">
        <v>323.63159999999999</v>
      </c>
      <c r="G13" s="1">
        <v>-90.905460000000005</v>
      </c>
      <c r="H13" s="1">
        <f t="shared" si="1"/>
        <v>0.90546000000000504</v>
      </c>
      <c r="I13" s="1"/>
      <c r="J13" s="1"/>
      <c r="K13" s="1"/>
      <c r="L13">
        <f t="shared" si="2"/>
        <v>1.1395949999999999</v>
      </c>
      <c r="N13" s="2">
        <f t="shared" si="3"/>
        <v>323.63159999999999</v>
      </c>
      <c r="O13" s="2">
        <f t="shared" si="4"/>
        <v>1.9889684889264778E-2</v>
      </c>
      <c r="P13" s="2">
        <f t="shared" si="5"/>
        <v>3.3333333333333333E-2</v>
      </c>
      <c r="Q13" s="2">
        <f t="shared" si="6"/>
        <v>1.2360683562011565E-2</v>
      </c>
    </row>
    <row r="14" spans="1:17" x14ac:dyDescent="0.25">
      <c r="A14" s="1">
        <v>10908</v>
      </c>
      <c r="B14" s="1">
        <v>356.33479999999997</v>
      </c>
      <c r="C14" s="1">
        <v>-91.685940000000002</v>
      </c>
      <c r="D14" s="1">
        <f t="shared" si="0"/>
        <v>1.6859400000000022</v>
      </c>
      <c r="E14" s="1">
        <v>10908</v>
      </c>
      <c r="F14" s="1">
        <v>356.33479999999997</v>
      </c>
      <c r="G14" s="1">
        <v>-90.603470000000002</v>
      </c>
      <c r="H14" s="1">
        <f t="shared" si="1"/>
        <v>0.60347000000000151</v>
      </c>
      <c r="I14" s="1"/>
      <c r="J14" s="1"/>
      <c r="K14" s="1"/>
      <c r="L14">
        <f t="shared" si="2"/>
        <v>0.67062500000000114</v>
      </c>
      <c r="N14" s="2">
        <f t="shared" si="3"/>
        <v>356.33479999999997</v>
      </c>
      <c r="O14" s="2">
        <f t="shared" si="4"/>
        <v>1.1704614296186992E-2</v>
      </c>
      <c r="P14" s="2">
        <f t="shared" si="5"/>
        <v>3.3333333333333333E-2</v>
      </c>
      <c r="Q14" s="2">
        <f t="shared" si="6"/>
        <v>9.4463327770315155E-3</v>
      </c>
    </row>
    <row r="15" spans="1:17" x14ac:dyDescent="0.25">
      <c r="A15" s="1">
        <v>11865</v>
      </c>
      <c r="B15" s="1">
        <v>388.23790000000002</v>
      </c>
      <c r="C15" s="1">
        <v>-91.757710000000003</v>
      </c>
      <c r="D15" s="1">
        <f t="shared" si="0"/>
        <v>1.757710000000003</v>
      </c>
      <c r="E15" s="1">
        <v>11865</v>
      </c>
      <c r="F15" s="1">
        <v>388.23790000000002</v>
      </c>
      <c r="G15" s="1">
        <v>-90.297439999999995</v>
      </c>
      <c r="H15" s="1">
        <f t="shared" si="1"/>
        <v>0.2974399999999946</v>
      </c>
      <c r="I15" s="1"/>
      <c r="J15" s="1"/>
      <c r="K15" s="1"/>
      <c r="L15">
        <f t="shared" si="2"/>
        <v>0.55349499999999807</v>
      </c>
      <c r="N15" s="2">
        <f t="shared" si="3"/>
        <v>388.23790000000002</v>
      </c>
      <c r="O15" s="2">
        <f t="shared" si="4"/>
        <v>9.6603101433259814E-3</v>
      </c>
      <c r="P15" s="2">
        <f t="shared" si="5"/>
        <v>3.3333333333333333E-2</v>
      </c>
      <c r="Q15" s="2">
        <f t="shared" si="6"/>
        <v>1.2743259734048872E-2</v>
      </c>
    </row>
    <row r="16" spans="1:17" x14ac:dyDescent="0.25">
      <c r="A16" s="1">
        <v>12845</v>
      </c>
      <c r="B16" s="1">
        <v>420.90780000000001</v>
      </c>
      <c r="C16" s="1">
        <v>-91.60427</v>
      </c>
      <c r="D16" s="1">
        <f t="shared" si="0"/>
        <v>1.6042699999999996</v>
      </c>
      <c r="E16" s="1">
        <v>12845</v>
      </c>
      <c r="F16" s="1">
        <v>420.90780000000001</v>
      </c>
      <c r="G16" s="1">
        <v>-90.27243</v>
      </c>
      <c r="H16" s="1">
        <f t="shared" si="1"/>
        <v>0.27242999999999995</v>
      </c>
      <c r="I16" s="1"/>
      <c r="J16" s="1"/>
      <c r="K16" s="1"/>
      <c r="L16">
        <f t="shared" si="2"/>
        <v>0.46426999999999907</v>
      </c>
      <c r="N16" s="2">
        <f t="shared" si="3"/>
        <v>420.90780000000001</v>
      </c>
      <c r="O16" s="2">
        <f t="shared" si="4"/>
        <v>8.1030401182340568E-3</v>
      </c>
      <c r="P16" s="2">
        <f t="shared" si="5"/>
        <v>3.3333333333333333E-2</v>
      </c>
      <c r="Q16" s="2">
        <f t="shared" si="6"/>
        <v>1.1622496554880637E-2</v>
      </c>
    </row>
    <row r="17" spans="1:17" x14ac:dyDescent="0.25">
      <c r="A17" s="1">
        <v>13824</v>
      </c>
      <c r="B17" s="1">
        <v>453.54430000000002</v>
      </c>
      <c r="C17" s="1">
        <v>-91.273060000000001</v>
      </c>
      <c r="D17" s="1">
        <f t="shared" si="0"/>
        <v>1.273060000000001</v>
      </c>
      <c r="E17" s="1">
        <v>13824</v>
      </c>
      <c r="F17" s="1">
        <v>453.54430000000002</v>
      </c>
      <c r="G17" s="1">
        <v>-90.116349999999997</v>
      </c>
      <c r="H17" s="1">
        <f t="shared" si="1"/>
        <v>0.11634999999999707</v>
      </c>
      <c r="I17" s="1"/>
      <c r="J17" s="1"/>
      <c r="K17" s="1"/>
      <c r="L17">
        <f t="shared" si="2"/>
        <v>0.22062499999999829</v>
      </c>
      <c r="N17" s="2">
        <f t="shared" si="3"/>
        <v>453.54430000000002</v>
      </c>
      <c r="O17" s="2">
        <f t="shared" si="4"/>
        <v>3.8506326622124599E-3</v>
      </c>
      <c r="P17" s="2">
        <f t="shared" si="5"/>
        <v>3.3333333333333333E-2</v>
      </c>
      <c r="Q17" s="2">
        <f t="shared" si="6"/>
        <v>1.0094198995371839E-2</v>
      </c>
    </row>
    <row r="24" spans="1:17" x14ac:dyDescent="0.25">
      <c r="A24" s="1"/>
      <c r="B24" s="1" t="s">
        <v>20</v>
      </c>
      <c r="C24" s="1"/>
      <c r="D24" s="1"/>
      <c r="E24" s="1"/>
      <c r="F24" s="1"/>
    </row>
    <row r="25" spans="1:17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7" x14ac:dyDescent="0.25">
      <c r="A26" s="1"/>
      <c r="B26" s="4">
        <v>244</v>
      </c>
      <c r="C26" s="4">
        <v>369</v>
      </c>
      <c r="D26" s="4">
        <f>(C26-B26)+1</f>
        <v>126</v>
      </c>
      <c r="E26" s="4">
        <f>D26/5</f>
        <v>25.2</v>
      </c>
      <c r="F26" s="4">
        <f>E26*(1/30)</f>
        <v>0.84</v>
      </c>
      <c r="G26" s="4">
        <f>F26/(2*PI())</f>
        <v>0.13369015219719207</v>
      </c>
      <c r="H26" s="4">
        <f>(G26*G26)*9.81</f>
        <v>0.17533468715412723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topLeftCell="H1" zoomScale="130" zoomScaleNormal="130" workbookViewId="0">
      <selection activeCell="M2" sqref="M2:P17"/>
    </sheetView>
  </sheetViews>
  <sheetFormatPr defaultColWidth="9.140625" defaultRowHeight="15" x14ac:dyDescent="0.25"/>
  <cols>
    <col min="1" max="1" width="11.5703125" style="1" bestFit="1" customWidth="1"/>
    <col min="2" max="3" width="10.5703125" style="1" bestFit="1" customWidth="1"/>
    <col min="4" max="4" width="9.5703125" style="1" bestFit="1" customWidth="1"/>
    <col min="5" max="5" width="11.5703125" style="1" bestFit="1" customWidth="1"/>
    <col min="6" max="6" width="9.5703125" style="1" bestFit="1" customWidth="1"/>
    <col min="7" max="7" width="10.28515625" style="1" bestFit="1" customWidth="1"/>
    <col min="8" max="8" width="9.140625" style="1"/>
    <col min="9" max="9" width="10.28515625" style="1" bestFit="1" customWidth="1"/>
    <col min="10" max="10" width="9.28515625" style="1" bestFit="1" customWidth="1"/>
    <col min="11" max="11" width="9.28515625" style="1" customWidth="1"/>
    <col min="12" max="13" width="9.140625" style="1"/>
    <col min="14" max="14" width="9.5703125" style="1" bestFit="1" customWidth="1"/>
    <col min="15" max="16384" width="9.140625" style="1"/>
  </cols>
  <sheetData>
    <row r="1" spans="1:16" x14ac:dyDescent="0.2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2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2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2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2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2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2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2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ABS(-90-J3)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2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2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2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2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2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2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2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2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2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2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2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25">
      <c r="B24" s="1" t="s">
        <v>20</v>
      </c>
    </row>
    <row r="25" spans="1:16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2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tabSelected="1" workbookViewId="0">
      <selection activeCell="I21" sqref="I21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9.7109375" bestFit="1" customWidth="1"/>
    <col min="5" max="5" width="10.85546875" bestFit="1" customWidth="1"/>
    <col min="6" max="6" width="9.28515625" bestFit="1" customWidth="1"/>
    <col min="7" max="7" width="9.42578125" bestFit="1" customWidth="1"/>
    <col min="9" max="9" width="9.8554687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I1" s="7"/>
      <c r="J1" s="7" t="s">
        <v>8</v>
      </c>
      <c r="K1" s="7"/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s="7" t="s">
        <v>4</v>
      </c>
      <c r="J2" s="7" t="s">
        <v>0</v>
      </c>
      <c r="K2" s="7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25">
      <c r="A3" s="2">
        <v>35</v>
      </c>
      <c r="B3" s="2">
        <v>0</v>
      </c>
      <c r="C3" s="2">
        <v>-111.86279999999999</v>
      </c>
      <c r="D3" s="2">
        <f>-90-C3</f>
        <v>21.862799999999993</v>
      </c>
      <c r="E3" s="2">
        <v>35</v>
      </c>
      <c r="F3" s="2">
        <v>0</v>
      </c>
      <c r="G3" s="2">
        <v>-107.03149999999999</v>
      </c>
      <c r="H3" s="2">
        <f>-90-G3</f>
        <v>17.031499999999994</v>
      </c>
      <c r="I3" s="8">
        <v>7998</v>
      </c>
      <c r="J3" s="8">
        <v>265.44260000000003</v>
      </c>
      <c r="K3" s="8">
        <v>-94.269499999999994</v>
      </c>
      <c r="L3">
        <f>(D3+H3)/2-$J$8</f>
        <v>19.566485</v>
      </c>
      <c r="M3" s="2">
        <f>F3</f>
        <v>0</v>
      </c>
      <c r="N3" s="2">
        <f>RADIANS(L3)</f>
        <v>0.34149958629208271</v>
      </c>
      <c r="O3" s="2">
        <f>1/30</f>
        <v>3.3333333333333333E-2</v>
      </c>
      <c r="P3" s="2">
        <f>RADIANS((D3-H3)/2)</f>
        <v>4.2161046075801012E-2</v>
      </c>
    </row>
    <row r="4" spans="1:16" x14ac:dyDescent="0.2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8">
        <v>8014</v>
      </c>
      <c r="J4" s="8">
        <v>265.976</v>
      </c>
      <c r="K4" s="8">
        <v>-85.491829999999993</v>
      </c>
      <c r="L4">
        <f t="shared" ref="L4:L18" si="2">(D4+H4)/2-$J$8</f>
        <v>15.827835</v>
      </c>
      <c r="M4" s="2">
        <f t="shared" ref="M4:M18" si="3">F4</f>
        <v>33.986640000000001</v>
      </c>
      <c r="N4" s="2">
        <f t="shared" ref="N4:N18" si="4">RADIANS(L4)</f>
        <v>0.27624783421239668</v>
      </c>
      <c r="O4" s="2">
        <f t="shared" ref="O4:O18" si="5">1/30</f>
        <v>3.3333333333333333E-2</v>
      </c>
      <c r="P4" s="2">
        <f t="shared" ref="P4:P18" si="6">RADIANS((D4-H4)/2)</f>
        <v>3.868347754120232E-2</v>
      </c>
    </row>
    <row r="5" spans="1:16" x14ac:dyDescent="0.2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6"/>
      <c r="J5" s="6"/>
      <c r="K5" s="2"/>
      <c r="L5">
        <f t="shared" si="2"/>
        <v>12.873585000000006</v>
      </c>
      <c r="M5" s="2">
        <f t="shared" si="3"/>
        <v>68.856719999999996</v>
      </c>
      <c r="N5" s="2">
        <f t="shared" si="4"/>
        <v>0.22468644478535429</v>
      </c>
      <c r="O5" s="2">
        <f t="shared" si="5"/>
        <v>3.3333333333333333E-2</v>
      </c>
      <c r="P5" s="2">
        <f t="shared" si="6"/>
        <v>3.3231941622597995E-2</v>
      </c>
    </row>
    <row r="6" spans="1:16" x14ac:dyDescent="0.2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6"/>
      <c r="J6" s="6">
        <f>-90-K3</f>
        <v>4.2694999999999936</v>
      </c>
      <c r="K6" s="2"/>
      <c r="L6">
        <f t="shared" si="2"/>
        <v>10.442890000000006</v>
      </c>
      <c r="M6" s="2">
        <f t="shared" si="3"/>
        <v>102.6934</v>
      </c>
      <c r="N6" s="2">
        <f t="shared" si="4"/>
        <v>0.18226281392359073</v>
      </c>
      <c r="O6" s="2">
        <f t="shared" si="5"/>
        <v>3.3333333333333333E-2</v>
      </c>
      <c r="P6" s="2">
        <f t="shared" si="6"/>
        <v>3.0671456343459764E-2</v>
      </c>
    </row>
    <row r="7" spans="1:16" x14ac:dyDescent="0.2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6"/>
      <c r="J7" s="6">
        <f>-90-K4</f>
        <v>-4.5081700000000069</v>
      </c>
      <c r="K7" s="2"/>
      <c r="L7">
        <f t="shared" si="2"/>
        <v>8.4184900000000056</v>
      </c>
      <c r="M7" s="2">
        <f t="shared" si="3"/>
        <v>137.46340000000001</v>
      </c>
      <c r="N7" s="2">
        <f t="shared" si="4"/>
        <v>0.14693036854621752</v>
      </c>
      <c r="O7" s="2">
        <f t="shared" si="5"/>
        <v>3.3333333333333333E-2</v>
      </c>
      <c r="P7" s="2">
        <f t="shared" si="6"/>
        <v>2.7599851392874967E-2</v>
      </c>
    </row>
    <row r="8" spans="1:16" x14ac:dyDescent="0.2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6"/>
      <c r="J8" s="6">
        <f>AVERAGE(J6:J7)</f>
        <v>-0.11933500000000663</v>
      </c>
      <c r="K8" s="2"/>
      <c r="L8">
        <f t="shared" si="2"/>
        <v>6.8636050000000068</v>
      </c>
      <c r="M8" s="2">
        <f t="shared" si="3"/>
        <v>171.23339999999999</v>
      </c>
      <c r="N8" s="2">
        <f t="shared" si="4"/>
        <v>0.11979250580634553</v>
      </c>
      <c r="O8" s="2">
        <f t="shared" si="5"/>
        <v>3.3333333333333333E-2</v>
      </c>
      <c r="P8" s="2">
        <f t="shared" si="6"/>
        <v>2.339125170107844E-2</v>
      </c>
    </row>
    <row r="9" spans="1:16" x14ac:dyDescent="0.2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6"/>
      <c r="J9" s="6"/>
      <c r="K9" s="2" t="s">
        <v>29</v>
      </c>
      <c r="L9">
        <f t="shared" si="2"/>
        <v>5.4250500000000059</v>
      </c>
      <c r="M9" s="2">
        <f t="shared" si="3"/>
        <v>205.9701</v>
      </c>
      <c r="N9" s="2">
        <f t="shared" si="4"/>
        <v>9.4684984585318474E-2</v>
      </c>
      <c r="O9" s="2">
        <f t="shared" si="5"/>
        <v>3.3333333333333333E-2</v>
      </c>
      <c r="P9" s="2">
        <f t="shared" si="6"/>
        <v>2.1199205427036214E-2</v>
      </c>
    </row>
    <row r="10" spans="1:16" x14ac:dyDescent="0.2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6"/>
      <c r="J10" s="6"/>
      <c r="K10" s="2"/>
      <c r="L10">
        <f t="shared" si="2"/>
        <v>4.2531400000000019</v>
      </c>
      <c r="M10" s="2">
        <f t="shared" si="3"/>
        <v>239.74010000000001</v>
      </c>
      <c r="N10" s="2">
        <f t="shared" si="4"/>
        <v>7.4231296548271666E-2</v>
      </c>
      <c r="O10" s="2">
        <f t="shared" si="5"/>
        <v>3.3333333333333333E-2</v>
      </c>
      <c r="P10" s="2">
        <f t="shared" si="6"/>
        <v>1.9233266557589696E-2</v>
      </c>
    </row>
    <row r="11" spans="1:16" x14ac:dyDescent="0.2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6"/>
      <c r="J11" s="6"/>
      <c r="K11" s="2"/>
      <c r="L11">
        <f t="shared" si="2"/>
        <v>3.2211250000000078</v>
      </c>
      <c r="M11" s="2">
        <f t="shared" si="3"/>
        <v>274.4101</v>
      </c>
      <c r="N11" s="2">
        <f t="shared" si="4"/>
        <v>5.6219236868302484E-2</v>
      </c>
      <c r="O11" s="2">
        <f t="shared" si="5"/>
        <v>3.3333333333333333E-2</v>
      </c>
      <c r="P11" s="2">
        <f t="shared" si="6"/>
        <v>1.8241657743069236E-2</v>
      </c>
    </row>
    <row r="12" spans="1:16" x14ac:dyDescent="0.2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6"/>
      <c r="J12" s="6"/>
      <c r="K12" s="2"/>
      <c r="L12">
        <f t="shared" si="2"/>
        <v>2.4388750000000101</v>
      </c>
      <c r="M12" s="2">
        <f t="shared" si="3"/>
        <v>308.11340000000001</v>
      </c>
      <c r="N12" s="2">
        <f t="shared" si="4"/>
        <v>4.2566398794576882E-2</v>
      </c>
      <c r="O12" s="2">
        <f t="shared" si="5"/>
        <v>3.3333333333333333E-2</v>
      </c>
      <c r="P12" s="2">
        <f t="shared" si="6"/>
        <v>1.7414197144698614E-2</v>
      </c>
    </row>
    <row r="13" spans="1:16" x14ac:dyDescent="0.2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6"/>
      <c r="J13" s="6"/>
      <c r="K13" s="2"/>
      <c r="L13">
        <f t="shared" si="2"/>
        <v>1.8732700000000051</v>
      </c>
      <c r="M13" s="2">
        <f t="shared" si="3"/>
        <v>342.7835</v>
      </c>
      <c r="N13" s="2">
        <f t="shared" si="4"/>
        <v>3.2694729278834267E-2</v>
      </c>
      <c r="O13" s="2">
        <f t="shared" si="5"/>
        <v>3.3333333333333333E-2</v>
      </c>
      <c r="P13" s="2">
        <f t="shared" si="6"/>
        <v>1.7159640873295297E-2</v>
      </c>
    </row>
    <row r="14" spans="1:16" x14ac:dyDescent="0.2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6"/>
      <c r="J14" s="6"/>
      <c r="K14" s="2"/>
      <c r="L14">
        <f t="shared" si="2"/>
        <v>1.4154400000000038</v>
      </c>
      <c r="M14" s="2">
        <f t="shared" si="3"/>
        <v>377.42020000000002</v>
      </c>
      <c r="N14" s="2">
        <f t="shared" si="4"/>
        <v>2.4704088364428604E-2</v>
      </c>
      <c r="O14" s="2">
        <f t="shared" si="5"/>
        <v>3.3333333333333333E-2</v>
      </c>
      <c r="P14" s="2">
        <f t="shared" si="6"/>
        <v>1.5718697042848766E-2</v>
      </c>
    </row>
    <row r="15" spans="1:16" x14ac:dyDescent="0.2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6"/>
      <c r="J15" s="6"/>
      <c r="K15" s="2"/>
      <c r="L15">
        <f t="shared" si="2"/>
        <v>1.0444850000000088</v>
      </c>
      <c r="M15" s="2">
        <f t="shared" si="3"/>
        <v>411.05680000000001</v>
      </c>
      <c r="N15" s="2">
        <f t="shared" si="4"/>
        <v>1.8229702237693126E-2</v>
      </c>
      <c r="O15" s="2">
        <f t="shared" si="5"/>
        <v>3.3333333333333333E-2</v>
      </c>
      <c r="P15" s="2">
        <f t="shared" si="6"/>
        <v>1.3685650263663217E-2</v>
      </c>
    </row>
    <row r="16" spans="1:16" x14ac:dyDescent="0.2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6"/>
      <c r="J16" s="6"/>
      <c r="K16" s="2"/>
      <c r="L16">
        <f t="shared" si="2"/>
        <v>0.97830500000000598</v>
      </c>
      <c r="M16" s="2">
        <f t="shared" si="3"/>
        <v>445.69349999999997</v>
      </c>
      <c r="N16" s="2">
        <f t="shared" si="4"/>
        <v>1.707464333872323E-2</v>
      </c>
      <c r="O16" s="2">
        <f t="shared" si="5"/>
        <v>3.3333333333333333E-2</v>
      </c>
      <c r="P16" s="2">
        <f t="shared" si="6"/>
        <v>1.2647702957502109E-2</v>
      </c>
    </row>
    <row r="17" spans="1:16" x14ac:dyDescent="0.2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6"/>
      <c r="J17" s="6"/>
      <c r="K17" s="2"/>
      <c r="L17">
        <f t="shared" si="2"/>
        <v>0.69230500000000461</v>
      </c>
      <c r="M17" s="2">
        <f t="shared" si="3"/>
        <v>480.33019999999999</v>
      </c>
      <c r="N17" s="2">
        <f t="shared" si="4"/>
        <v>1.2083001678019423E-2</v>
      </c>
      <c r="O17" s="2">
        <f t="shared" si="5"/>
        <v>3.3333333333333333E-2</v>
      </c>
      <c r="P17" s="2">
        <f t="shared" si="6"/>
        <v>1.0111390488503983E-2</v>
      </c>
    </row>
    <row r="18" spans="1:16" x14ac:dyDescent="0.2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6"/>
      <c r="J18" s="6"/>
      <c r="K18" s="2"/>
      <c r="L18">
        <f t="shared" si="2"/>
        <v>0.28915500000000804</v>
      </c>
      <c r="M18" s="2">
        <f t="shared" si="3"/>
        <v>512.83339999999998</v>
      </c>
      <c r="N18" s="2">
        <f t="shared" si="4"/>
        <v>5.0467067986043439E-3</v>
      </c>
      <c r="O18" s="2">
        <f t="shared" si="5"/>
        <v>3.3333333333333333E-2</v>
      </c>
      <c r="P18" s="2">
        <f t="shared" si="6"/>
        <v>1.1334866294151947E-2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67</v>
      </c>
      <c r="C26" s="4">
        <v>217</v>
      </c>
      <c r="D26" s="4">
        <f>(C26-B26)+1</f>
        <v>151</v>
      </c>
      <c r="E26" s="4">
        <f>D26/5</f>
        <v>30.2</v>
      </c>
      <c r="F26" s="4">
        <f>E26*(1/30)</f>
        <v>1.0066666666666666</v>
      </c>
      <c r="G26" s="4">
        <f>F26/(2*PI())</f>
        <v>0.16021597604584131</v>
      </c>
      <c r="H26" s="4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topLeftCell="F1" workbookViewId="0">
      <selection activeCell="N2" sqref="N2:Q18"/>
    </sheetView>
  </sheetViews>
  <sheetFormatPr defaultColWidth="8.7109375" defaultRowHeight="15" x14ac:dyDescent="0.25"/>
  <cols>
    <col min="1" max="1" width="11.42578125" style="1" bestFit="1" customWidth="1"/>
    <col min="2" max="2" width="9.5703125" style="1" bestFit="1" customWidth="1"/>
    <col min="3" max="3" width="10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7" width="10" style="1" bestFit="1" customWidth="1"/>
    <col min="8" max="8" width="8.7109375" style="1"/>
    <col min="9" max="10" width="9.42578125" style="1" bestFit="1" customWidth="1"/>
    <col min="11" max="11" width="10.140625" style="1" bestFit="1" customWidth="1"/>
    <col min="12" max="12" width="10.140625" style="1" customWidth="1"/>
    <col min="13" max="16384" width="8.7109375" style="1"/>
  </cols>
  <sheetData>
    <row r="1" spans="1:17" x14ac:dyDescent="0.25">
      <c r="B1" s="1" t="s">
        <v>5</v>
      </c>
      <c r="F1" s="1" t="s">
        <v>6</v>
      </c>
      <c r="K1" s="1" t="s">
        <v>8</v>
      </c>
    </row>
    <row r="2" spans="1:17" x14ac:dyDescent="0.2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3" t="s">
        <v>11</v>
      </c>
      <c r="N2" s="1" t="s">
        <v>0</v>
      </c>
      <c r="O2" s="3" t="s">
        <v>1</v>
      </c>
      <c r="P2" s="1" t="s">
        <v>2</v>
      </c>
      <c r="Q2" s="1" t="s">
        <v>3</v>
      </c>
    </row>
    <row r="3" spans="1:17" x14ac:dyDescent="0.2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(D3+H3)/2-$J$8</f>
        <v>23.811115000000001</v>
      </c>
      <c r="N3" s="2">
        <v>0</v>
      </c>
      <c r="O3" s="2">
        <f>RADIANS(L3)</f>
        <v>0.41558235532100962</v>
      </c>
      <c r="P3" s="2">
        <f>1/30</f>
        <v>3.3333333333333333E-2</v>
      </c>
      <c r="Q3" s="2">
        <f>RADIANS(-(H3-D3)/2)</f>
        <v>4.2529310547971766E-2</v>
      </c>
    </row>
    <row r="4" spans="1:17" x14ac:dyDescent="0.2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(D4+H4)/2-$J$8</f>
        <v>18.493765000000003</v>
      </c>
      <c r="N4" s="2">
        <v>36.50356</v>
      </c>
      <c r="O4" s="2">
        <f t="shared" ref="O4:O18" si="3">RADIANS(L4)</f>
        <v>0.32277709034008917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2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0.25897570686881038</v>
      </c>
      <c r="P5" s="2">
        <f t="shared" si="4"/>
        <v>3.3333333333333333E-2</v>
      </c>
      <c r="Q5" s="2">
        <f t="shared" si="5"/>
        <v>3.0737866121498147E-2</v>
      </c>
    </row>
    <row r="6" spans="1:17" x14ac:dyDescent="0.2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-90-K3</f>
        <v>2.870909999999995</v>
      </c>
      <c r="L6" s="1">
        <f t="shared" si="2"/>
        <v>11.952365000000007</v>
      </c>
      <c r="N6" s="2">
        <v>108.11060000000001</v>
      </c>
      <c r="O6" s="2">
        <f t="shared" si="3"/>
        <v>0.20860812265013218</v>
      </c>
      <c r="P6" s="2">
        <f t="shared" si="4"/>
        <v>3.3333333333333333E-2</v>
      </c>
      <c r="Q6" s="2">
        <f t="shared" si="5"/>
        <v>2.5806438319988158E-2</v>
      </c>
    </row>
    <row r="7" spans="1:17" x14ac:dyDescent="0.2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-(90+K4)</f>
        <v>-3.166640000000001</v>
      </c>
      <c r="L7" s="1">
        <f t="shared" si="2"/>
        <v>9.9775700000000072</v>
      </c>
      <c r="N7" s="2">
        <v>144.41409999999999</v>
      </c>
      <c r="O7" s="2">
        <f t="shared" si="3"/>
        <v>0.17414144784821076</v>
      </c>
      <c r="P7" s="2">
        <f t="shared" si="4"/>
        <v>3.3333333333333333E-2</v>
      </c>
      <c r="Q7" s="2">
        <f t="shared" si="5"/>
        <v>2.0882777233649532E-2</v>
      </c>
    </row>
    <row r="8" spans="1:17" x14ac:dyDescent="0.2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-0.14786500000000302</v>
      </c>
      <c r="L8" s="1">
        <f t="shared" si="2"/>
        <v>8.0921500000000037</v>
      </c>
      <c r="N8" s="2">
        <v>180.68430000000001</v>
      </c>
      <c r="O8" s="2">
        <f t="shared" si="3"/>
        <v>0.1412346610652592</v>
      </c>
      <c r="P8" s="2">
        <f t="shared" si="4"/>
        <v>3.3333333333333333E-2</v>
      </c>
      <c r="Q8" s="2">
        <f t="shared" si="5"/>
        <v>1.9980442010368395E-2</v>
      </c>
    </row>
    <row r="9" spans="1:17" x14ac:dyDescent="0.2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0.11731335287035012</v>
      </c>
      <c r="P9" s="2">
        <f t="shared" si="4"/>
        <v>3.3333333333333333E-2</v>
      </c>
      <c r="Q9" s="2">
        <f t="shared" si="5"/>
        <v>1.6013832219360931E-2</v>
      </c>
    </row>
    <row r="10" spans="1:17" x14ac:dyDescent="0.2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9.5216960941326298E-2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2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7.6050191428237615E-2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2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5.6766135789414883E-2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2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4.7151029673715393E-2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2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3.922863113306279E-2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2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3.1958723933268277E-2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2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2.2789723974378642E-2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2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2.0550728343457624E-2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2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1.8460522031269227E-2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25">
      <c r="B24" s="1" t="s">
        <v>20</v>
      </c>
    </row>
    <row r="25" spans="1:17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2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topLeftCell="F1" workbookViewId="0">
      <selection activeCell="M2" sqref="M2:P17"/>
    </sheetView>
  </sheetViews>
  <sheetFormatPr defaultRowHeight="15" x14ac:dyDescent="0.25"/>
  <cols>
    <col min="1" max="1" width="10.5703125" bestFit="1" customWidth="1"/>
    <col min="2" max="3" width="9.7109375" bestFit="1" customWidth="1"/>
    <col min="5" max="5" width="10.5703125" bestFit="1" customWidth="1"/>
    <col min="6" max="7" width="9.28515625" bestFit="1" customWidth="1"/>
    <col min="9" max="9" width="10.570312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2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20.404179999999997</v>
      </c>
      <c r="M3" s="2">
        <f>F3</f>
        <v>0</v>
      </c>
      <c r="N3" s="2">
        <f>RADIANS(L3)</f>
        <v>0.35612012216957656</v>
      </c>
      <c r="O3" s="2">
        <f>1/30</f>
        <v>3.3333333333333333E-2</v>
      </c>
      <c r="P3" s="2">
        <f>RADIANS(D3/2-H3/2)</f>
        <v>5.3679346474337628E-2</v>
      </c>
    </row>
    <row r="4" spans="1:16" x14ac:dyDescent="0.2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16.219929999999998</v>
      </c>
      <c r="M4" s="2">
        <f t="shared" ref="M4:M17" si="3">F4</f>
        <v>37.036830000000002</v>
      </c>
      <c r="N4" s="2">
        <f t="shared" ref="N4:N16" si="4">RADIANS(L4)</f>
        <v>0.28309118294300384</v>
      </c>
      <c r="O4" s="2">
        <f t="shared" ref="O4:O16" si="5">1/30</f>
        <v>3.3333333333333333E-2</v>
      </c>
      <c r="P4" s="2">
        <f t="shared" ref="P4:P16" si="6">RADIANS(D4/2-H4/2)</f>
        <v>4.4545165834025291E-2</v>
      </c>
    </row>
    <row r="5" spans="1:16" x14ac:dyDescent="0.2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13.200779999999995</v>
      </c>
      <c r="M5" s="2">
        <f t="shared" si="3"/>
        <v>72.673770000000005</v>
      </c>
      <c r="N5" s="2">
        <f t="shared" si="4"/>
        <v>0.23039707483141697</v>
      </c>
      <c r="O5" s="2">
        <f t="shared" si="5"/>
        <v>3.3333333333333333E-2</v>
      </c>
      <c r="P5" s="2">
        <f t="shared" si="6"/>
        <v>4.1142646457262365E-2</v>
      </c>
    </row>
    <row r="6" spans="1:16" x14ac:dyDescent="0.2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10.750790000000002</v>
      </c>
      <c r="M6" s="2">
        <f t="shared" si="3"/>
        <v>108.27719999999999</v>
      </c>
      <c r="N6" s="2">
        <f t="shared" si="4"/>
        <v>0.18763668269048123</v>
      </c>
      <c r="O6" s="2">
        <f t="shared" si="5"/>
        <v>3.3333333333333333E-2</v>
      </c>
      <c r="P6" s="2">
        <f t="shared" si="6"/>
        <v>3.4923863799481362E-2</v>
      </c>
    </row>
    <row r="7" spans="1:16" x14ac:dyDescent="0.2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-90-K4</f>
        <v>-2.9415599999999955</v>
      </c>
      <c r="K7" s="2"/>
      <c r="L7">
        <f t="shared" si="2"/>
        <v>8.7043650000000028</v>
      </c>
      <c r="M7" s="2">
        <f t="shared" si="3"/>
        <v>145.04750000000001</v>
      </c>
      <c r="N7" s="2">
        <f t="shared" si="4"/>
        <v>0.15191982854535627</v>
      </c>
      <c r="O7" s="2">
        <f t="shared" si="5"/>
        <v>3.3333333333333333E-2</v>
      </c>
      <c r="P7" s="2">
        <f t="shared" si="6"/>
        <v>3.0691876695708133E-2</v>
      </c>
    </row>
    <row r="8" spans="1:16" x14ac:dyDescent="0.2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AVERAGE(J6:J7)</f>
        <v>0.18672000000000111</v>
      </c>
      <c r="K8" s="2"/>
      <c r="L8">
        <f t="shared" si="2"/>
        <v>7.2304549999999992</v>
      </c>
      <c r="M8" s="2">
        <f t="shared" si="3"/>
        <v>180.58430000000001</v>
      </c>
      <c r="N8" s="2">
        <f t="shared" si="4"/>
        <v>0.12619524616728658</v>
      </c>
      <c r="O8" s="2">
        <f t="shared" si="5"/>
        <v>3.3333333333333333E-2</v>
      </c>
      <c r="P8" s="2">
        <f t="shared" si="6"/>
        <v>2.7266668038669152E-2</v>
      </c>
    </row>
    <row r="9" spans="1:16" x14ac:dyDescent="0.2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5.882399999999997</v>
      </c>
      <c r="M9" s="2">
        <f t="shared" si="3"/>
        <v>217.28790000000001</v>
      </c>
      <c r="N9" s="2">
        <f t="shared" si="4"/>
        <v>0.10266724791931439</v>
      </c>
      <c r="O9" s="2">
        <f t="shared" si="5"/>
        <v>3.3333333333333333E-2</v>
      </c>
      <c r="P9" s="2">
        <f t="shared" si="6"/>
        <v>2.384329197734485E-2</v>
      </c>
    </row>
    <row r="10" spans="1:16" x14ac:dyDescent="0.2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4.7489800000000031</v>
      </c>
      <c r="M10" s="2">
        <f t="shared" si="3"/>
        <v>252.79140000000001</v>
      </c>
      <c r="N10" s="2">
        <f t="shared" si="4"/>
        <v>8.2885337111360369E-2</v>
      </c>
      <c r="O10" s="2">
        <f t="shared" si="5"/>
        <v>3.3333333333333333E-2</v>
      </c>
      <c r="P10" s="2">
        <f t="shared" si="6"/>
        <v>2.2441443522143122E-2</v>
      </c>
    </row>
    <row r="11" spans="1:16" x14ac:dyDescent="0.2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3.9265299999999996</v>
      </c>
      <c r="M11" s="2">
        <f t="shared" si="3"/>
        <v>289.49489999999997</v>
      </c>
      <c r="N11" s="2">
        <f t="shared" si="4"/>
        <v>6.8530876678332936E-2</v>
      </c>
      <c r="O11" s="2">
        <f t="shared" si="5"/>
        <v>3.3333333333333333E-2</v>
      </c>
      <c r="P11" s="2">
        <f t="shared" si="6"/>
        <v>1.8853744711743482E-2</v>
      </c>
    </row>
    <row r="12" spans="1:16" x14ac:dyDescent="0.2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3.0894100000000009</v>
      </c>
      <c r="M12" s="2">
        <f t="shared" si="3"/>
        <v>324.9984</v>
      </c>
      <c r="N12" s="2">
        <f t="shared" si="4"/>
        <v>5.3920376444038035E-2</v>
      </c>
      <c r="O12" s="2">
        <f t="shared" si="5"/>
        <v>3.3333333333333333E-2</v>
      </c>
      <c r="P12" s="2">
        <f t="shared" si="6"/>
        <v>1.5289433313320796E-2</v>
      </c>
    </row>
    <row r="13" spans="1:16" x14ac:dyDescent="0.2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2.681519999999999</v>
      </c>
      <c r="M13" s="2">
        <f t="shared" si="3"/>
        <v>361.63529999999997</v>
      </c>
      <c r="N13" s="2">
        <f t="shared" si="4"/>
        <v>4.6801352958078329E-2</v>
      </c>
      <c r="O13" s="2">
        <f t="shared" si="5"/>
        <v>3.3333333333333333E-2</v>
      </c>
      <c r="P13" s="2">
        <f t="shared" si="6"/>
        <v>1.6554098889315878E-2</v>
      </c>
    </row>
    <row r="14" spans="1:16" x14ac:dyDescent="0.2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2.2295599999999993</v>
      </c>
      <c r="M14" s="2">
        <f t="shared" si="3"/>
        <v>397.1388</v>
      </c>
      <c r="N14" s="2">
        <f t="shared" si="4"/>
        <v>3.891316287076476E-2</v>
      </c>
      <c r="O14" s="2">
        <f t="shared" si="5"/>
        <v>3.3333333333333333E-2</v>
      </c>
      <c r="P14" s="2">
        <f t="shared" si="6"/>
        <v>1.7281552121547108E-2</v>
      </c>
    </row>
    <row r="15" spans="1:16" x14ac:dyDescent="0.2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1.7400500000000036</v>
      </c>
      <c r="M15" s="2">
        <f t="shared" si="3"/>
        <v>433.77569999999997</v>
      </c>
      <c r="N15" s="2">
        <f t="shared" si="4"/>
        <v>3.0369601649327393E-2</v>
      </c>
      <c r="O15" s="2">
        <f t="shared" si="5"/>
        <v>3.3333333333333333E-2</v>
      </c>
      <c r="P15" s="2">
        <f t="shared" si="6"/>
        <v>1.385250374015376E-2</v>
      </c>
    </row>
    <row r="16" spans="1:16" x14ac:dyDescent="0.2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1.4405649999999994</v>
      </c>
      <c r="M16" s="2">
        <f t="shared" si="3"/>
        <v>469.21249999999998</v>
      </c>
      <c r="N16" s="2">
        <f t="shared" si="4"/>
        <v>2.5142602338992102E-2</v>
      </c>
      <c r="O16" s="2">
        <f t="shared" si="5"/>
        <v>3.3333333333333333E-2</v>
      </c>
      <c r="P16" s="2">
        <f t="shared" si="6"/>
        <v>1.4264663243012336E-2</v>
      </c>
    </row>
    <row r="17" spans="1:16" x14ac:dyDescent="0.2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1.1545100000000019</v>
      </c>
      <c r="M17" s="2">
        <f t="shared" si="3"/>
        <v>505.8827</v>
      </c>
      <c r="N17" s="2">
        <f>RADIANS(L17)</f>
        <v>2.0150000747199769E-2</v>
      </c>
      <c r="O17" s="2">
        <f>1/30</f>
        <v>3.3333333333333333E-2</v>
      </c>
      <c r="P17" s="2">
        <f>RADIANS(D17/2-H17/2)</f>
        <v>1.3719509651151866E-2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452</v>
      </c>
      <c r="C26" s="4">
        <v>630</v>
      </c>
      <c r="D26" s="4">
        <f>(C26-B26)+1</f>
        <v>179</v>
      </c>
      <c r="E26" s="4">
        <f>D26/5</f>
        <v>35.799999999999997</v>
      </c>
      <c r="F26" s="4">
        <f>E26*(1/30)</f>
        <v>1.1933333333333331</v>
      </c>
      <c r="G26" s="4">
        <f>F26/(2*PI())</f>
        <v>0.1899248987563284</v>
      </c>
      <c r="H26" s="4">
        <f>(G26*G26)*9.81</f>
        <v>0.35386109291417167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topLeftCell="F1" workbookViewId="0">
      <selection activeCell="M2" sqref="M2:P17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9.42578125" bestFit="1" customWidth="1"/>
    <col min="10" max="10" width="9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(D3+H3)/2-$I$8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2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(D4+H4)/2-$I$8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2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2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-(90+J3)</f>
        <v>-3.1407099999999986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2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-(90+J4)</f>
        <v>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2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-0.71434999999999604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2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2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2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2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2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2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2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2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2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F1" workbookViewId="0">
      <selection activeCell="L2" sqref="L2:O17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4" max="4" width="9.42578125" bestFit="1" customWidth="1"/>
    <col min="5" max="5" width="11.42578125" bestFit="1" customWidth="1"/>
    <col min="6" max="6" width="9.42578125" bestFit="1" customWidth="1"/>
    <col min="7" max="7" width="10" bestFit="1" customWidth="1"/>
    <col min="8" max="8" width="8.85546875" bestFit="1" customWidth="1"/>
    <col min="9" max="9" width="9.42578125" bestFit="1" customWidth="1"/>
    <col min="10" max="10" width="9" bestFit="1" customWidth="1"/>
  </cols>
  <sheetData>
    <row r="1" spans="1:15" x14ac:dyDescent="0.25">
      <c r="B1" t="s">
        <v>5</v>
      </c>
      <c r="F1" t="s">
        <v>6</v>
      </c>
      <c r="J1" t="s">
        <v>8</v>
      </c>
    </row>
    <row r="2" spans="1:15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(D3+H3)/2-$J$6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2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(D4+H4)/2-$J$6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2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2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-90-J3</f>
        <v>-2.0755000000000052</v>
      </c>
      <c r="J6" s="1">
        <f>AVERAGE(I6:I7)</f>
        <v>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2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-J4-90</f>
        <v>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2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2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2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2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2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2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2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2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2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2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25">
      <c r="A24" s="1"/>
      <c r="B24" s="1" t="s">
        <v>20</v>
      </c>
      <c r="C24" s="1"/>
      <c r="D24" s="1"/>
      <c r="E24" s="1"/>
      <c r="F24" s="1"/>
    </row>
    <row r="25" spans="1:15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25">
      <c r="A26" s="1"/>
      <c r="B26" s="4">
        <v>468</v>
      </c>
      <c r="C26" s="4">
        <v>667</v>
      </c>
      <c r="D26" s="4">
        <f>(C26-B26)+1</f>
        <v>200</v>
      </c>
      <c r="E26" s="4">
        <f>D26/5</f>
        <v>40</v>
      </c>
      <c r="F26" s="4">
        <f>E26*(1/30)</f>
        <v>1.3333333333333333</v>
      </c>
      <c r="G26" s="4">
        <f>F26/(2*PI())</f>
        <v>0.21220659078919377</v>
      </c>
      <c r="H26" s="4">
        <f>(G26*G26)*9.81</f>
        <v>0.44176036068059266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local</vt:lpstr>
      <vt:lpstr>len1</vt:lpstr>
      <vt:lpstr>len2</vt:lpstr>
      <vt:lpstr>len3</vt:lpstr>
      <vt:lpstr>len4</vt:lpstr>
      <vt:lpstr>len5</vt:lpstr>
      <vt:lpstr>len6</vt:lpstr>
      <vt:lpstr>len7</vt:lpstr>
      <vt:lpstr>len8</vt:lpstr>
      <vt:lpstr>len9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2022-10-26T23:50:43Z</dcterms:modified>
</cp:coreProperties>
</file>