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  <sheet state="visible" name="inventoryout" sheetId="2" r:id="rId5"/>
    <sheet state="visible" name="inventoryin" sheetId="3" r:id="rId6"/>
    <sheet state="visible" name="itemstatrus" sheetId="4" r:id="rId7"/>
    <sheet state="visible" name="department" sheetId="5" r:id="rId8"/>
    <sheet state="visible" name="ผู้เบิก" sheetId="6" r:id="rId9"/>
  </sheets>
  <definedNames>
    <definedName name="db_itemout">inventoryout!$C:$G</definedName>
    <definedName hidden="1" localSheetId="0" name="_xlnm._FilterDatabase">items!$A$1:$J$58</definedName>
  </definedNames>
  <calcPr/>
</workbook>
</file>

<file path=xl/sharedStrings.xml><?xml version="1.0" encoding="utf-8"?>
<sst xmlns="http://schemas.openxmlformats.org/spreadsheetml/2006/main" count="2225" uniqueCount="911">
  <si>
    <t>ลำดับ</t>
  </si>
  <si>
    <t>รหัสสินค้า</t>
  </si>
  <si>
    <t>รายการ</t>
  </si>
  <si>
    <t>หน่วยนับ</t>
  </si>
  <si>
    <t>จำนวนขั้นต่ำ</t>
  </si>
  <si>
    <t>ยอดรับเข้า</t>
  </si>
  <si>
    <t>ยอดเบิกออก</t>
  </si>
  <si>
    <t>คงเหลือ</t>
  </si>
  <si>
    <t>บาร์โค๊ต</t>
  </si>
  <si>
    <t>รูปภ่าพ</t>
  </si>
  <si>
    <t>1</t>
  </si>
  <si>
    <t>INV0001</t>
  </si>
  <si>
    <t>กระบอกออกซิเจน BJ-ฝาขาว</t>
  </si>
  <si>
    <t>กระบอก</t>
  </si>
  <si>
    <t>https://barcode.tec-it.com/barcode.ashx?data=INV0001&amp;code=MobileQRCode&amp;multiplebarcodes=false&amp;translate-esc=false&amp;unit=Fit&amp;dpi=150&amp;imagetype=Gif&amp;rotation=0&amp;color=%23000000&amp;bgcolor=%23ffffff&amp;qunit=Mm&amp;quiet=0&amp;eclevel=L</t>
  </si>
  <si>
    <t>items_Images/INV0001.รูปภ่าพ.032142.jpg</t>
  </si>
  <si>
    <t>2</t>
  </si>
  <si>
    <t>INV0002</t>
  </si>
  <si>
    <t>กระบอกออกซิเจน B-J-ฝาเทา</t>
  </si>
  <si>
    <t>https://barcode.tec-it.com/barcode.ashx?data=INV0002&amp;code=MobileQRCode&amp;multiplebarcodes=false&amp;translate-esc=false&amp;unit=Fit&amp;dpi=150&amp;imagetype=Gif&amp;rotation=0&amp;color=%23000000&amp;bgcolor=%23ffffff&amp;qunit=Mm&amp;quiet=0&amp;eclevel=L</t>
  </si>
  <si>
    <t>items_Images/INV0002.รูปภ่าพ.062731.jpg</t>
  </si>
  <si>
    <t>3</t>
  </si>
  <si>
    <t>INV0003</t>
  </si>
  <si>
    <t>กระบอกออกซิเจน BB</t>
  </si>
  <si>
    <t>https://barcode.tec-it.com/barcode.ashx?data=INV0003&amp;code=MobileQRCode&amp;multiplebarcodes=false&amp;translate-esc=false&amp;unit=Fit&amp;dpi=150&amp;imagetype=Gif&amp;rotation=0&amp;color=%23000000&amp;bgcolor=%23ffffff&amp;qunit=Mm&amp;quiet=0&amp;eclevel=L</t>
  </si>
  <si>
    <t>items_Images/INV0003.รูปภ่าพ.033502.jpg</t>
  </si>
  <si>
    <t>4</t>
  </si>
  <si>
    <t>INV0004</t>
  </si>
  <si>
    <t>กระบอกออกซิเจนJET</t>
  </si>
  <si>
    <t>https://barcode.tec-it.com/barcode.ashx?data=INV0004&amp;code=MobileQRCode&amp;multiplebarcodes=false&amp;translate-esc=false&amp;unit=Fit&amp;dpi=150&amp;imagetype=Gif&amp;rotation=0&amp;color=%23000000&amp;bgcolor=%23ffffff&amp;qunit=Mm&amp;quiet=0&amp;eclevel=L</t>
  </si>
  <si>
    <t>items_Images/INV0004.รูปภ่าพ.102550.jpg</t>
  </si>
  <si>
    <t>5</t>
  </si>
  <si>
    <t>INV0005</t>
  </si>
  <si>
    <t>Ambu Bag  ผู้ใหญ่</t>
  </si>
  <si>
    <t>ใบ</t>
  </si>
  <si>
    <t>https://barcode.tec-it.com/barcode.ashx?data=INV0005&amp;code=MobileQRCode&amp;multiplebarcodes=false&amp;translate-esc=false&amp;unit=Fit&amp;dpi=150&amp;imagetype=Gif&amp;rotation=0&amp;color=%23000000&amp;bgcolor=%23ffffff&amp;qunit=Mm&amp;quiet=0&amp;eclevel=L</t>
  </si>
  <si>
    <t>items_Images/INV0005.รูปภ่าพ.075331.jpg</t>
  </si>
  <si>
    <t>6</t>
  </si>
  <si>
    <t>INV0006</t>
  </si>
  <si>
    <t>Ambu Bag  เด็กโต</t>
  </si>
  <si>
    <t>https://barcode.tec-it.com/barcode.ashx?data=INV0006&amp;code=MobileQRCode&amp;multiplebarcodes=false&amp;translate-esc=false&amp;unit=Fit&amp;dpi=150&amp;imagetype=Gif&amp;rotation=0&amp;color=%23000000&amp;bgcolor=%23ffffff&amp;qunit=Mm&amp;quiet=0&amp;eclevel=L</t>
  </si>
  <si>
    <t>items_Images/INV0006.รูปภ่าพ.075316.jpg</t>
  </si>
  <si>
    <t>7</t>
  </si>
  <si>
    <t>INV0007</t>
  </si>
  <si>
    <t>Ambu Bag  เด็กเล็ก</t>
  </si>
  <si>
    <t>https://barcode.tec-it.com/barcode.ashx?data=INV0007&amp;code=MobileQRCode&amp;multiplebarcodes=false&amp;translate-esc=false&amp;unit=Fit&amp;dpi=150&amp;imagetype=Gif&amp;rotation=0&amp;color=%23000000&amp;bgcolor=%23ffffff&amp;qunit=Mm&amp;quiet=0&amp;eclevel=L</t>
  </si>
  <si>
    <t>items_Images/INV0007.รูปภ่าพ.075259.jpg</t>
  </si>
  <si>
    <t>8</t>
  </si>
  <si>
    <t>INV0008</t>
  </si>
  <si>
    <t xml:space="preserve">ถุง Ambu   ขนาด 2,500-2,700 ml. </t>
  </si>
  <si>
    <t>ถุง</t>
  </si>
  <si>
    <t>https://barcode.tec-it.com/barcode.ashx?data=INV0008&amp;code=MobileQRCode&amp;multiplebarcodes=false&amp;translate-esc=false&amp;unit=Fit&amp;dpi=150&amp;imagetype=Gif&amp;rotation=0&amp;color=%23000000&amp;bgcolor=%23ffffff&amp;qunit=Mm&amp;quiet=0&amp;eclevel=L</t>
  </si>
  <si>
    <t>items_Images/INV0008.รูปภ่าพ.082257.jpg</t>
  </si>
  <si>
    <t>9</t>
  </si>
  <si>
    <t>INV0009</t>
  </si>
  <si>
    <t xml:space="preserve">ถุง Ambu   ขนาด ต่ำกว่า 1,000 ml. </t>
  </si>
  <si>
    <t>https://barcode.tec-it.com/barcode.ashx?data=INV0009&amp;code=MobileQRCode&amp;multiplebarcodes=false&amp;translate-esc=false&amp;unit=Fit&amp;dpi=150&amp;imagetype=Gif&amp;rotation=0&amp;color=%23000000&amp;bgcolor=%23ffffff&amp;qunit=Mm&amp;quiet=0&amp;eclevel=L</t>
  </si>
  <si>
    <t>items_Images/INV0009.รูปภ่าพ.082308.jpg</t>
  </si>
  <si>
    <t>10</t>
  </si>
  <si>
    <t>INV0010</t>
  </si>
  <si>
    <t>วาล์วหน้า</t>
  </si>
  <si>
    <t>https://barcode.tec-it.com/barcode.ashx?data=INV0010&amp;code=MobileQRCode&amp;multiplebarcodes=false&amp;translate-esc=false&amp;unit=Fit&amp;dpi=150&amp;imagetype=Gif&amp;rotation=0&amp;color=%23000000&amp;bgcolor=%23ffffff&amp;qunit=Mm&amp;quiet=0&amp;eclevel=L</t>
  </si>
  <si>
    <t>items_Images/INV0010.รูปภ่าพ.061806.jpg</t>
  </si>
  <si>
    <t>11</t>
  </si>
  <si>
    <t>INV0011</t>
  </si>
  <si>
    <t>วาล์วหลัง</t>
  </si>
  <si>
    <t>ชิ้น</t>
  </si>
  <si>
    <t>https://barcode.tec-it.com/barcode.ashx?data=INV0011&amp;code=MobileQRCode&amp;multiplebarcodes=false&amp;translate-esc=false&amp;unit=Fit&amp;dpi=150&amp;imagetype=Gif&amp;rotation=0&amp;color=%23000000&amp;bgcolor=%23ffffff&amp;qunit=Mm&amp;quiet=0&amp;eclevel=L</t>
  </si>
  <si>
    <t>items_Images/INV0011.รูปภ่าพ.061736.jpg</t>
  </si>
  <si>
    <t>12</t>
  </si>
  <si>
    <t>INV0012</t>
  </si>
  <si>
    <t>วาล์วปากเป็ด</t>
  </si>
  <si>
    <t>https://barcode.tec-it.com/barcode.ashx?data=INV0012&amp;code=MobileQRCode&amp;multiplebarcodes=false&amp;translate-esc=false&amp;unit=Fit&amp;dpi=150&amp;imagetype=Gif&amp;rotation=0&amp;color=%23000000&amp;bgcolor=%23ffffff&amp;qunit=Mm&amp;quiet=0&amp;eclevel=L</t>
  </si>
  <si>
    <t>items_Images/INV0012.รูปภ่าพ.083617.jpg</t>
  </si>
  <si>
    <t>13</t>
  </si>
  <si>
    <t>INV0013</t>
  </si>
  <si>
    <t>จุกปิด Ambu Bag</t>
  </si>
  <si>
    <t>https://barcode.tec-it.com/barcode.ashx?data=INV0013&amp;code=MobileQRCode&amp;multiplebarcodes=false&amp;translate-esc=false&amp;unit=Fit&amp;dpi=150&amp;imagetype=Gif&amp;rotation=0&amp;color=%23000000&amp;bgcolor=%23ffffff&amp;qunit=Mm&amp;quiet=0&amp;eclevel=L</t>
  </si>
  <si>
    <t>items_Images/INV0013.รูปภ่าพ.061824.jpg</t>
  </si>
  <si>
    <t>14</t>
  </si>
  <si>
    <t>INV0014</t>
  </si>
  <si>
    <t>Silicone Mask No 0</t>
  </si>
  <si>
    <t>https://barcode.tec-it.com/barcode.ashx?data=INV0014&amp;code=MobileQRCode&amp;multiplebarcodes=false&amp;translate-esc=false&amp;unit=Fit&amp;dpi=150&amp;imagetype=Gif&amp;rotation=0&amp;color=%23000000&amp;bgcolor=%23ffffff&amp;qunit=Mm&amp;quiet=0&amp;eclevel=L</t>
  </si>
  <si>
    <t>items_Images/INV0014.รูปภ่าพ.083512.png</t>
  </si>
  <si>
    <t>15</t>
  </si>
  <si>
    <t>INV0015</t>
  </si>
  <si>
    <t>Silicone Mask No 1</t>
  </si>
  <si>
    <t>https://barcode.tec-it.com/barcode.ashx?data=INV0015&amp;code=MobileQRCode&amp;multiplebarcodes=false&amp;translate-esc=false&amp;unit=Fit&amp;dpi=150&amp;imagetype=Gif&amp;rotation=0&amp;color=%23000000&amp;bgcolor=%23ffffff&amp;qunit=Mm&amp;quiet=0&amp;eclevel=L</t>
  </si>
  <si>
    <t>items_Images/INV0015.รูปภ่าพ.083508.png</t>
  </si>
  <si>
    <t>16</t>
  </si>
  <si>
    <t>INV0016</t>
  </si>
  <si>
    <t>Silicone Mask No 2</t>
  </si>
  <si>
    <t>https://barcode.tec-it.com/barcode.ashx?data=INV0016&amp;code=MobileQRCode&amp;multiplebarcodes=false&amp;translate-esc=false&amp;unit=Fit&amp;dpi=150&amp;imagetype=Gif&amp;rotation=0&amp;color=%23000000&amp;bgcolor=%23ffffff&amp;qunit=Mm&amp;quiet=0&amp;eclevel=L</t>
  </si>
  <si>
    <t>items_Images/INV0016.รูปภ่าพ.083226.jpg</t>
  </si>
  <si>
    <t>17</t>
  </si>
  <si>
    <t>INV0017</t>
  </si>
  <si>
    <t>Silicone Mask No 3</t>
  </si>
  <si>
    <t>https://barcode.tec-it.com/barcode.ashx?data=INV0017&amp;code=MobileQRCode&amp;multiplebarcodes=false&amp;translate-esc=false&amp;unit=Fit&amp;dpi=150&amp;imagetype=Gif&amp;rotation=0&amp;color=%23000000&amp;bgcolor=%23ffffff&amp;qunit=Mm&amp;quiet=0&amp;eclevel=L</t>
  </si>
  <si>
    <t>items_Images/INV0017.รูปภ่าพ.082919.jpg</t>
  </si>
  <si>
    <t>18</t>
  </si>
  <si>
    <t>INV0018</t>
  </si>
  <si>
    <t>Silicone Mask No 4</t>
  </si>
  <si>
    <t>https://barcode.tec-it.com/barcode.ashx?data=INV0018&amp;code=MobileQRCode&amp;multiplebarcodes=false&amp;translate-esc=false&amp;unit=Fit&amp;dpi=150&amp;imagetype=Gif&amp;rotation=0&amp;color=%23000000&amp;bgcolor=%23ffffff&amp;qunit=Mm&amp;quiet=0&amp;eclevel=L</t>
  </si>
  <si>
    <t>items_Images/INV0018.รูปภ่าพ.083004.jpg</t>
  </si>
  <si>
    <t>19</t>
  </si>
  <si>
    <t>INV0019</t>
  </si>
  <si>
    <t>Silicone Mask No 5</t>
  </si>
  <si>
    <t>https://barcode.tec-it.com/barcode.ashx?data=INV0019&amp;code=MobileQRCode&amp;multiplebarcodes=false&amp;translate-esc=false&amp;unit=Fit&amp;dpi=150&amp;imagetype=Gif&amp;rotation=0&amp;color=%23000000&amp;bgcolor=%23ffffff&amp;qunit=Mm&amp;quiet=0&amp;eclevel=L</t>
  </si>
  <si>
    <t>items_Images/INV0019.รูปภ่าพ.083309.jpg</t>
  </si>
  <si>
    <t>20</t>
  </si>
  <si>
    <t>INV0020</t>
  </si>
  <si>
    <t>กรรไกรแหลมป้าน</t>
  </si>
  <si>
    <t>เล่ม</t>
  </si>
  <si>
    <t>https://barcode.tec-it.com/barcode.ashx?data=INV0020&amp;code=MobileQRCode&amp;multiplebarcodes=false&amp;translate-esc=false&amp;unit=Fit&amp;dpi=150&amp;imagetype=Gif&amp;rotation=0&amp;color=%23000000&amp;bgcolor=%23ffffff&amp;qunit=Mm&amp;quiet=0&amp;eclevel=L</t>
  </si>
  <si>
    <t>items_Images/INV0020.รูปภ่าพ.091024.jpg</t>
  </si>
  <si>
    <t>21</t>
  </si>
  <si>
    <t>INV0021</t>
  </si>
  <si>
    <t>กรรไกร Metzenbaum</t>
  </si>
  <si>
    <t>https://barcode.tec-it.com/barcode.ashx?data=INV0021&amp;code=MobileQRCode&amp;multiplebarcodes=false&amp;translate-esc=false&amp;unit=Fit&amp;dpi=150&amp;imagetype=Gif&amp;rotation=0&amp;color=%23000000&amp;bgcolor=%23ffffff&amp;qunit=Mm&amp;quiet=0&amp;eclevel=L</t>
  </si>
  <si>
    <t>items_Images/INV0021.รูปภ่าพ.091113.jpg</t>
  </si>
  <si>
    <t>22</t>
  </si>
  <si>
    <t>INV0022</t>
  </si>
  <si>
    <t>กรรไกรเนื้อโค้ง</t>
  </si>
  <si>
    <t>https://barcode.tec-it.com/barcode.ashx?data=INV0022&amp;code=MobileQRCode&amp;multiplebarcodes=false&amp;translate-esc=false&amp;unit=Fit&amp;dpi=150&amp;imagetype=Gif&amp;rotation=0&amp;color=%23000000&amp;bgcolor=%23ffffff&amp;qunit=Mm&amp;quiet=0&amp;eclevel=L</t>
  </si>
  <si>
    <t>items_Images/INV0022.รูปภ่าพ.091148.jpg</t>
  </si>
  <si>
    <t>23</t>
  </si>
  <si>
    <t>INV0023</t>
  </si>
  <si>
    <t>กรรไกรเนื้อตรง</t>
  </si>
  <si>
    <t>https://barcode.tec-it.com/barcode.ashx?data=INV0023&amp;code=MobileQRCode&amp;multiplebarcodes=false&amp;translate-esc=false&amp;unit=Fit&amp;dpi=150&amp;imagetype=Gif&amp;rotation=0&amp;color=%23000000&amp;bgcolor=%23ffffff&amp;qunit=Mm&amp;quiet=0&amp;eclevel=L</t>
  </si>
  <si>
    <t>items_Images/INV0023.รูปภ่าพ.091203.jpg</t>
  </si>
  <si>
    <t>24</t>
  </si>
  <si>
    <t>INV0024</t>
  </si>
  <si>
    <t>กรรไกรตัด Cord</t>
  </si>
  <si>
    <t>https://barcode.tec-it.com/barcode.ashx?data=INV0024&amp;code=MobileQRCode&amp;multiplebarcodes=false&amp;translate-esc=false&amp;unit=Fit&amp;dpi=150&amp;imagetype=Gif&amp;rotation=0&amp;color=%23000000&amp;bgcolor=%23ffffff&amp;qunit=Mm&amp;quiet=0&amp;eclevel=L</t>
  </si>
  <si>
    <t>items_Images/INV0024.รูปภ่าพ.083918.jpg</t>
  </si>
  <si>
    <t>25</t>
  </si>
  <si>
    <t>INV0025</t>
  </si>
  <si>
    <t>กรรไกรตัดไหมเล็กตรง</t>
  </si>
  <si>
    <t>https://barcode.tec-it.com/barcode.ashx?data=INV0025&amp;code=MobileQRCode&amp;multiplebarcodes=false&amp;translate-esc=false&amp;unit=Fit&amp;dpi=150&amp;imagetype=Gif&amp;rotation=0&amp;color=%23000000&amp;bgcolor=%23ffffff&amp;qunit=Mm&amp;quiet=0&amp;eclevel=L</t>
  </si>
  <si>
    <t>items_Images/INV0025.รูปภ่าพ.091230.jpg</t>
  </si>
  <si>
    <t>26</t>
  </si>
  <si>
    <t>INV0026</t>
  </si>
  <si>
    <t>กรรไกรตัดไหมเล็กโค้ง</t>
  </si>
  <si>
    <t>https://barcode.tec-it.com/barcode.ashx?data=INV0026&amp;code=MobileQRCode&amp;multiplebarcodes=false&amp;translate-esc=false&amp;unit=Fit&amp;dpi=150&amp;imagetype=Gif&amp;rotation=0&amp;color=%23000000&amp;bgcolor=%23ffffff&amp;qunit=Mm&amp;quiet=0&amp;eclevel=L</t>
  </si>
  <si>
    <t>items_Images/INV0026.รูปภ่าพ.091253.jpg</t>
  </si>
  <si>
    <t>27</t>
  </si>
  <si>
    <t>INV0027</t>
  </si>
  <si>
    <t>กรรไกรตัดไหมแหลมตรง</t>
  </si>
  <si>
    <t>https://barcode.tec-it.com/barcode.ashx?data=INV0027&amp;code=MobileQRCode&amp;multiplebarcodes=false&amp;translate-esc=false&amp;unit=Fit&amp;dpi=150&amp;imagetype=Gif&amp;rotation=0&amp;color=%23000000&amp;bgcolor=%23ffffff&amp;qunit=Mm&amp;quiet=0&amp;eclevel=L</t>
  </si>
  <si>
    <t>items_Images/INV0027.รูปภ่าพ.091304.jpg</t>
  </si>
  <si>
    <t>28</t>
  </si>
  <si>
    <t>INV0028</t>
  </si>
  <si>
    <t>ถ้วยชำระ</t>
  </si>
  <si>
    <t>https://barcode.tec-it.com/barcode.ashx?data=INV0028&amp;code=MobileQRCode&amp;multiplebarcodes=false&amp;translate-esc=false&amp;unit=Fit&amp;dpi=150&amp;imagetype=Gif&amp;rotation=0&amp;color=%23000000&amp;bgcolor=%23ffffff&amp;qunit=Mm&amp;quiet=0&amp;eclevel=L</t>
  </si>
  <si>
    <t>items_Images/INV0028.รูปภ่าพ.075452.jpg</t>
  </si>
  <si>
    <t>29</t>
  </si>
  <si>
    <t>INV0029</t>
  </si>
  <si>
    <t>Procto</t>
  </si>
  <si>
    <t>Set</t>
  </si>
  <si>
    <t>https://barcode.tec-it.com/barcode.ashx?data=INV0029&amp;code=MobileQRCode&amp;multiplebarcodes=false&amp;translate-esc=false&amp;unit=Fit&amp;dpi=150&amp;imagetype=Gif&amp;rotation=0&amp;color=%23000000&amp;bgcolor=%23ffffff&amp;qunit=Mm&amp;quiet=0&amp;eclevel=L</t>
  </si>
  <si>
    <t>items_Images/INV0029.รูปภ่าพ.081317.jpg</t>
  </si>
  <si>
    <t>30</t>
  </si>
  <si>
    <t>INV0030</t>
  </si>
  <si>
    <t>ถาดทำแผล</t>
  </si>
  <si>
    <t>ถุาด</t>
  </si>
  <si>
    <t>https://barcode.tec-it.com/barcode.ashx?data=INV0030&amp;code=MobileQRCode&amp;multiplebarcodes=false&amp;translate-esc=false&amp;unit=Fit&amp;dpi=150&amp;imagetype=Gif&amp;rotation=0&amp;color=%23000000&amp;bgcolor=%23ffffff&amp;qunit=Mm&amp;quiet=0&amp;eclevel=L</t>
  </si>
  <si>
    <t>items_Images/INV0030.รูปภ่าพ.075422.jpg</t>
  </si>
  <si>
    <t>31</t>
  </si>
  <si>
    <t>INV0031</t>
  </si>
  <si>
    <t>หม้อ FEED</t>
  </si>
  <si>
    <t>ชุด</t>
  </si>
  <si>
    <t>https://barcode.tec-it.com/barcode.ashx?data=INV0031&amp;code=MobileQRCode&amp;multiplebarcodes=false&amp;translate-esc=false&amp;unit=Fit&amp;dpi=150&amp;imagetype=Gif&amp;rotation=0&amp;color=%23000000&amp;bgcolor=%23ffffff&amp;qunit=Mm&amp;quiet=0&amp;eclevel=L</t>
  </si>
  <si>
    <t>items_Images/INV0031.รูปภ่าพ.081529.jpg</t>
  </si>
  <si>
    <t>32</t>
  </si>
  <si>
    <t>INV0032</t>
  </si>
  <si>
    <t>Forceps มีเขี้ยว</t>
  </si>
  <si>
    <t>ด้าม</t>
  </si>
  <si>
    <t>https://barcode.tec-it.com/barcode.ashx?data=INV0032&amp;code=MobileQRCode&amp;multiplebarcodes=false&amp;translate-esc=false&amp;unit=Fit&amp;dpi=150&amp;imagetype=Gif&amp;rotation=0&amp;color=%23000000&amp;bgcolor=%23ffffff&amp;qunit=Mm&amp;quiet=0&amp;eclevel=L</t>
  </si>
  <si>
    <t>items_Images/INV0032.รูปภ่าพ.080237.jpg</t>
  </si>
  <si>
    <t>33</t>
  </si>
  <si>
    <t>INV0033</t>
  </si>
  <si>
    <t>Forceps ไม่มีเขี้ยว</t>
  </si>
  <si>
    <t>https://barcode.tec-it.com/barcode.ashx?data=INV0033&amp;code=MobileQRCode&amp;multiplebarcodes=false&amp;translate-esc=false&amp;unit=Fit&amp;dpi=150&amp;imagetype=Gif&amp;rotation=0&amp;color=%23000000&amp;bgcolor=%23ffffff&amp;qunit=Mm&amp;quiet=0&amp;eclevel=L</t>
  </si>
  <si>
    <t>items_Images/INV0033.รูปภ่าพ.080459.jpg</t>
  </si>
  <si>
    <t>34</t>
  </si>
  <si>
    <t>INV0034</t>
  </si>
  <si>
    <t xml:space="preserve">Sponge Forceps </t>
  </si>
  <si>
    <t>https://barcode.tec-it.com/barcode.ashx?data=INV0034&amp;code=MobileQRCode&amp;multiplebarcodes=false&amp;translate-esc=false&amp;unit=Fit&amp;dpi=150&amp;imagetype=Gif&amp;rotation=0&amp;color=%23000000&amp;bgcolor=%23ffffff&amp;qunit=Mm&amp;quiet=0&amp;eclevel=L</t>
  </si>
  <si>
    <t>items_Images/INV0034.รูปภ่าพ.081644.jpg</t>
  </si>
  <si>
    <t>35</t>
  </si>
  <si>
    <t>INV0035</t>
  </si>
  <si>
    <t>Adson Forceps มีเขี้ยว</t>
  </si>
  <si>
    <t>https://barcode.tec-it.com/barcode.ashx?data=INV0035&amp;code=MobileQRCode&amp;multiplebarcodes=false&amp;translate-esc=false&amp;unit=Fit&amp;dpi=150&amp;imagetype=Gif&amp;rotation=0&amp;color=%23000000&amp;bgcolor=%23ffffff&amp;qunit=Mm&amp;quiet=0&amp;eclevel=L</t>
  </si>
  <si>
    <t>items_Images/INV0035.รูปภ่าพ.081340.jpg</t>
  </si>
  <si>
    <t>36</t>
  </si>
  <si>
    <t>INV0036</t>
  </si>
  <si>
    <t>Adson Forceps ไม่มีเขี้ยว</t>
  </si>
  <si>
    <t>https://barcode.tec-it.com/barcode.ashx?data=INV0036&amp;code=MobileQRCode&amp;multiplebarcodes=false&amp;translate-esc=false&amp;unit=Fit&amp;dpi=150&amp;imagetype=Gif&amp;rotation=0&amp;color=%23000000&amp;bgcolor=%23ffffff&amp;qunit=Mm&amp;quiet=0&amp;eclevel=L</t>
  </si>
  <si>
    <t>items_Images/INV0036.รูปภ่าพ.081356.jpg</t>
  </si>
  <si>
    <t>37</t>
  </si>
  <si>
    <t>INV0037</t>
  </si>
  <si>
    <t>Allis Forceps</t>
  </si>
  <si>
    <t>https://barcode.tec-it.com/barcode.ashx?data=INV0037&amp;code=MobileQRCode&amp;multiplebarcodes=false&amp;translate-esc=false&amp;unit=Fit&amp;dpi=150&amp;imagetype=Gif&amp;rotation=0&amp;color=%23000000&amp;bgcolor=%23ffffff&amp;qunit=Mm&amp;quiet=0&amp;eclevel=L</t>
  </si>
  <si>
    <t>items_Images/INV0037.รูปภ่าพ.081412.jpg</t>
  </si>
  <si>
    <t>38</t>
  </si>
  <si>
    <t>INV0038</t>
  </si>
  <si>
    <t>Delicate Forceps</t>
  </si>
  <si>
    <t>https://barcode.tec-it.com/barcode.ashx?data=INV0038&amp;code=MobileQRCode&amp;multiplebarcodes=false&amp;translate-esc=false&amp;unit=Fit&amp;dpi=150&amp;imagetype=Gif&amp;rotation=0&amp;color=%23000000&amp;bgcolor=%23ffffff&amp;qunit=Mm&amp;quiet=0&amp;eclevel=L</t>
  </si>
  <si>
    <t>items_Images/INV0038.รูปภ่าพ.081604.jpg</t>
  </si>
  <si>
    <t>39</t>
  </si>
  <si>
    <t>INV0039</t>
  </si>
  <si>
    <t xml:space="preserve"> Forceps ชำระ</t>
  </si>
  <si>
    <t>https://barcode.tec-it.com/barcode.ashx?data=INV0039&amp;code=MobileQRCode&amp;multiplebarcodes=false&amp;translate-esc=false&amp;unit=Fit&amp;dpi=150&amp;imagetype=Gif&amp;rotation=0&amp;color=%23000000&amp;bgcolor=%23ffffff&amp;qunit=Mm&amp;quiet=0&amp;eclevel=L</t>
  </si>
  <si>
    <t>items_Images/INV0039.รูปภ่าพ.081514.jpg</t>
  </si>
  <si>
    <t>40</t>
  </si>
  <si>
    <t>INV0040</t>
  </si>
  <si>
    <t>Retractor</t>
  </si>
  <si>
    <t>https://barcode.tec-it.com/barcode.ashx?data=INV0040&amp;code=MobileQRCode&amp;multiplebarcodes=false&amp;translate-esc=false&amp;unit=Fit&amp;dpi=150&amp;imagetype=Gif&amp;rotation=0&amp;color=%23000000&amp;bgcolor=%23ffffff&amp;qunit=Mm&amp;quiet=0&amp;eclevel=L</t>
  </si>
  <si>
    <t>items_Images/INV0040.รูปภ่าพ.082227.jpg</t>
  </si>
  <si>
    <t>41</t>
  </si>
  <si>
    <t>INV0041</t>
  </si>
  <si>
    <t>Curette</t>
  </si>
  <si>
    <t>https://barcode.tec-it.com/barcode.ashx?data=INV0041&amp;code=MobileQRCode&amp;multiplebarcodes=false&amp;translate-esc=false&amp;unit=Fit&amp;dpi=150&amp;imagetype=Gif&amp;rotation=0&amp;color=%23000000&amp;bgcolor=%23ffffff&amp;qunit=Mm&amp;quiet=0&amp;eclevel=L</t>
  </si>
  <si>
    <t>items_Images/INV0041.รูปภ่าพ.081628.jpg</t>
  </si>
  <si>
    <t>42</t>
  </si>
  <si>
    <t>INV0042</t>
  </si>
  <si>
    <t>Artery โค้งใหญ่</t>
  </si>
  <si>
    <t>https://barcode.tec-it.com/barcode.ashx?data=INV0042&amp;code=MobileQRCode&amp;multiplebarcodes=false&amp;translate-esc=false&amp;unit=Fit&amp;dpi=150&amp;imagetype=Gif&amp;rotation=0&amp;color=%23000000&amp;bgcolor=%23ffffff&amp;qunit=Mm&amp;quiet=0&amp;eclevel=L</t>
  </si>
  <si>
    <t>items_Images/INV0042.รูปภ่าพ.080538.jpg</t>
  </si>
  <si>
    <t>43</t>
  </si>
  <si>
    <t>INV0043</t>
  </si>
  <si>
    <t>Artery โค้งเล็ก</t>
  </si>
  <si>
    <t>https://barcode.tec-it.com/barcode.ashx?data=INV0043&amp;code=MobileQRCode&amp;multiplebarcodes=false&amp;translate-esc=false&amp;unit=Fit&amp;dpi=150&amp;imagetype=Gif&amp;rotation=0&amp;color=%23000000&amp;bgcolor=%23ffffff&amp;qunit=Mm&amp;quiet=0&amp;eclevel=L</t>
  </si>
  <si>
    <t>items_Images/INV0043.รูปภ่าพ.080704.jpg</t>
  </si>
  <si>
    <t>44</t>
  </si>
  <si>
    <t>INV0044</t>
  </si>
  <si>
    <t>Arteryตรง 4 นิ้ว</t>
  </si>
  <si>
    <t>https://barcode.tec-it.com/barcode.ashx?data=INV0044&amp;code=MobileQRCode&amp;multiplebarcodes=false&amp;translate-esc=false&amp;unit=Fit&amp;dpi=150&amp;imagetype=Gif&amp;rotation=0&amp;color=%23000000&amp;bgcolor=%23ffffff&amp;qunit=Mm&amp;quiet=0&amp;eclevel=L</t>
  </si>
  <si>
    <t>items_Images/INV0044.รูปภ่าพ.080804.jpg</t>
  </si>
  <si>
    <t>45</t>
  </si>
  <si>
    <t>INV0045</t>
  </si>
  <si>
    <t>Arteryตรง 6 นิ้ว</t>
  </si>
  <si>
    <t>https://barcode.tec-it.com/barcode.ashx?data=INV0045&amp;code=MobileQRCode&amp;multiplebarcodes=false&amp;translate-esc=false&amp;unit=Fit&amp;dpi=150&amp;imagetype=Gif&amp;rotation=0&amp;color=%23000000&amp;bgcolor=%23ffffff&amp;qunit=Mm&amp;quiet=0&amp;eclevel=L</t>
  </si>
  <si>
    <t>items_Images/INV0045.รูปภ่าพ.075603.jpg</t>
  </si>
  <si>
    <t>46</t>
  </si>
  <si>
    <t>INV0046</t>
  </si>
  <si>
    <t>Kocher Artery โค้ง</t>
  </si>
  <si>
    <t>https://barcode.tec-it.com/barcode.ashx?data=INV0046&amp;code=MobileQRCode&amp;multiplebarcodes=false&amp;translate-esc=false&amp;unit=Fit&amp;dpi=150&amp;imagetype=Gif&amp;rotation=0&amp;color=%23000000&amp;bgcolor=%23ffffff&amp;qunit=Mm&amp;quiet=0&amp;eclevel=L</t>
  </si>
  <si>
    <t>items_Images/INV0046.รูปภ่าพ.081050.jpg</t>
  </si>
  <si>
    <t>47</t>
  </si>
  <si>
    <t>INV0047</t>
  </si>
  <si>
    <t>Kocher Artery ตรง</t>
  </si>
  <si>
    <t>https://barcode.tec-it.com/barcode.ashx?data=INV0047&amp;code=MobileQRCode&amp;multiplebarcodes=false&amp;translate-esc=false&amp;unit=Fit&amp;dpi=150&amp;imagetype=Gif&amp;rotation=0&amp;color=%23000000&amp;bgcolor=%23ffffff&amp;qunit=Mm&amp;quiet=0&amp;eclevel=L</t>
  </si>
  <si>
    <t>items_Images/INV0047.รูปภ่าพ.080858.jpg</t>
  </si>
  <si>
    <t>48</t>
  </si>
  <si>
    <t>INV0048</t>
  </si>
  <si>
    <t>ด้ามมีดเบอร์ 3</t>
  </si>
  <si>
    <t>https://barcode.tec-it.com/barcode.ashx?data=INV0048&amp;code=MobileQRCode&amp;multiplebarcodes=false&amp;translate-esc=false&amp;unit=Fit&amp;dpi=150&amp;imagetype=Gif&amp;rotation=0&amp;color=%23000000&amp;bgcolor=%23ffffff&amp;qunit=Mm&amp;quiet=0&amp;eclevel=L</t>
  </si>
  <si>
    <t>items_Images/INV0048.รูปภ่าพ.075354.jpg</t>
  </si>
  <si>
    <t>49</t>
  </si>
  <si>
    <t>INV0049</t>
  </si>
  <si>
    <t>ด้ามมีดเบอร์ 4</t>
  </si>
  <si>
    <t>https://barcode.tec-it.com/barcode.ashx?data=INV0049&amp;code=MobileQRCode&amp;multiplebarcodes=false&amp;translate-esc=false&amp;unit=Fit&amp;dpi=150&amp;imagetype=Gif&amp;rotation=0&amp;color=%23000000&amp;bgcolor=%23ffffff&amp;qunit=Mm&amp;quiet=0&amp;eclevel=L</t>
  </si>
  <si>
    <t>items_Images/INV0049.รูปภ่าพ.075405.jpg</t>
  </si>
  <si>
    <t>50</t>
  </si>
  <si>
    <t>INV0050</t>
  </si>
  <si>
    <t>Needle ใหญ่</t>
  </si>
  <si>
    <t>https://barcode.tec-it.com/barcode.ashx?data=INV0050&amp;code=MobileQRCode&amp;multiplebarcodes=false&amp;translate-esc=false&amp;unit=Fit&amp;dpi=150&amp;imagetype=Gif&amp;rotation=0&amp;color=%23000000&amp;bgcolor=%23ffffff&amp;qunit=Mm&amp;quiet=0&amp;eclevel=L</t>
  </si>
  <si>
    <t>items_Images/INV0050.รูปภ่าพ.081235.jpg</t>
  </si>
  <si>
    <t>51</t>
  </si>
  <si>
    <t>INV0051</t>
  </si>
  <si>
    <t>Needle เล็ก</t>
  </si>
  <si>
    <t>https://barcode.tec-it.com/barcode.ashx?data=INV0051&amp;code=MobileQRCode&amp;multiplebarcodes=false&amp;translate-esc=false&amp;unit=Fit&amp;dpi=150&amp;imagetype=Gif&amp;rotation=0&amp;color=%23000000&amp;bgcolor=%23ffffff&amp;qunit=Mm&amp;quiet=0&amp;eclevel=L</t>
  </si>
  <si>
    <t>items_Images/INV0051.รูปภ่าพ.081242.jpg</t>
  </si>
  <si>
    <t>52</t>
  </si>
  <si>
    <t>INV0052</t>
  </si>
  <si>
    <t>Tray เล็ก</t>
  </si>
  <si>
    <t>https://barcode.tec-it.com/barcode.ashx?data=INV0052&amp;code=MobileQRCode&amp;multiplebarcodes=false&amp;translate-esc=false&amp;unit=Fit&amp;dpi=150&amp;imagetype=Gif&amp;rotation=0&amp;color=%23000000&amp;bgcolor=%23ffffff&amp;qunit=Mm&amp;quiet=0&amp;eclevel=L</t>
  </si>
  <si>
    <t>items_Images/INV0052.รูปภ่าพ.082013.jpg</t>
  </si>
  <si>
    <t>53</t>
  </si>
  <si>
    <t>INV0053</t>
  </si>
  <si>
    <t>Tray กลาง</t>
  </si>
  <si>
    <t>https://barcode.tec-it.com/barcode.ashx?data=INV0053&amp;code=MobileQRCode&amp;multiplebarcodes=false&amp;translate-esc=false&amp;unit=Fit&amp;dpi=150&amp;imagetype=Gif&amp;rotation=0&amp;color=%23000000&amp;bgcolor=%23ffffff&amp;qunit=Mm&amp;quiet=0&amp;eclevel=L</t>
  </si>
  <si>
    <t>items_Images/INV0053.รูปภ่าพ.082030.jpg</t>
  </si>
  <si>
    <t>54</t>
  </si>
  <si>
    <t>INV0054</t>
  </si>
  <si>
    <t>Tray ใหญ่</t>
  </si>
  <si>
    <t>https://barcode.tec-it.com/barcode.ashx?data=INV0054&amp;code=MobileQRCode&amp;multiplebarcodes=false&amp;translate-esc=false&amp;unit=Fit&amp;dpi=150&amp;imagetype=Gif&amp;rotation=0&amp;color=%23000000&amp;bgcolor=%23ffffff&amp;qunit=Mm&amp;quiet=0&amp;eclevel=L</t>
  </si>
  <si>
    <t>items_Images/INV0054.รูปภ่าพ.084117.jpg</t>
  </si>
  <si>
    <t>55</t>
  </si>
  <si>
    <t>INV0055</t>
  </si>
  <si>
    <t>ถาดแบนเล็ก</t>
  </si>
  <si>
    <t>ถาด</t>
  </si>
  <si>
    <t>https://barcode.tec-it.com/barcode.ashx?data=INV0055&amp;code=MobileQRCode&amp;multiplebarcodes=false&amp;translate-esc=false&amp;unit=Fit&amp;dpi=150&amp;imagetype=Gif&amp;rotation=0&amp;color=%23000000&amp;bgcolor=%23ffffff&amp;qunit=Mm&amp;quiet=0&amp;eclevel=L</t>
  </si>
  <si>
    <t>items_Images/INV0055.รูปภ่าพ.082124.jpg</t>
  </si>
  <si>
    <t>56</t>
  </si>
  <si>
    <t>INV0056</t>
  </si>
  <si>
    <t>ถาดแบนใหญ่</t>
  </si>
  <si>
    <t>https://barcode.tec-it.com/barcode.ashx?data=INV0056&amp;code=MobileQRCode&amp;multiplebarcodes=false&amp;translate-esc=false&amp;unit=Fit&amp;dpi=150&amp;imagetype=Gif&amp;rotation=0&amp;color=%23000000&amp;bgcolor=%23ffffff&amp;qunit=Mm&amp;quiet=0&amp;eclevel=L</t>
  </si>
  <si>
    <t>items_Images/INV0056.รูปภ่าพ.082134.jpg</t>
  </si>
  <si>
    <t>57</t>
  </si>
  <si>
    <t>INV0057</t>
  </si>
  <si>
    <t>ที่วัดน้ำไขสันหลัง</t>
  </si>
  <si>
    <t>https://barcode.tec-it.com/barcode.ashx?data=INV0057&amp;code=MobileQRCode&amp;multiplebarcodes=false&amp;translate-esc=false&amp;unit=Fit&amp;dpi=150&amp;imagetype=Gif&amp;rotation=0&amp;color=%23000000&amp;bgcolor=%23ffffff&amp;qunit=Mm&amp;quiet=0&amp;eclevel=L</t>
  </si>
  <si>
    <t>items_Images/INV0057.รูปภ่าพ.075637.jpg</t>
  </si>
  <si>
    <t>58</t>
  </si>
  <si>
    <t>INV0058</t>
  </si>
  <si>
    <t>Bone Marrow Aspiration No.14</t>
  </si>
  <si>
    <t>https://barcode.tec-it.com/barcode.ashx?data=INV0058&amp;code=MobileQRCode&amp;multiplebarcodes=false&amp;translate-esc=false&amp;unit=Fit&amp;dpi=150&amp;imagetype=Gif&amp;rotation=0&amp;color=%23000000&amp;bgcolor=%23ffffff&amp;qunit=Mm&amp;quiet=0&amp;eclevel=L</t>
  </si>
  <si>
    <t>items_Images/INV0058.รูปภ่าพ.044353.jpg</t>
  </si>
  <si>
    <t>59</t>
  </si>
  <si>
    <t>INV0059</t>
  </si>
  <si>
    <t>Bone Marrow Aspiration No.16</t>
  </si>
  <si>
    <t>https://barcode.tec-it.com/barcode.ashx?data=INV0059&amp;code=MobileQRCode&amp;multiplebarcodes=false&amp;translate-esc=false&amp;unit=Fit&amp;dpi=150&amp;imagetype=Gif&amp;rotation=0&amp;color=%23000000&amp;bgcolor=%23ffffff&amp;qunit=Mm&amp;quiet=0&amp;eclevel=L</t>
  </si>
  <si>
    <t>items_Images/INV0059.รูปภ่าพ.044428.jpg</t>
  </si>
  <si>
    <t>60</t>
  </si>
  <si>
    <t>INV0060</t>
  </si>
  <si>
    <t>Bone Marrow Aspiration No.18</t>
  </si>
  <si>
    <t>https://barcode.tec-it.com/barcode.ashx?data=INV0060&amp;code=MobileQRCode&amp;multiplebarcodes=false&amp;translate-esc=false&amp;unit=Fit&amp;dpi=150&amp;imagetype=Gif&amp;rotation=0&amp;color=%23000000&amp;bgcolor=%23ffffff&amp;qunit=Mm&amp;quiet=0&amp;eclevel=L</t>
  </si>
  <si>
    <t>items_Images/INV0060.รูปภ่าพ.044452.jpg</t>
  </si>
  <si>
    <t>รหัสทำรายการ</t>
  </si>
  <si>
    <t>วันที่เบิกออก</t>
  </si>
  <si>
    <t>เวลาเบิกออก</t>
  </si>
  <si>
    <t>รายการสินค้า</t>
  </si>
  <si>
    <t>จำนวนเบิกออก</t>
  </si>
  <si>
    <t>แผนก</t>
  </si>
  <si>
    <t>ผู้เบิก</t>
  </si>
  <si>
    <t>OS202421</t>
  </si>
  <si>
    <t>จ่ายกลาง</t>
  </si>
  <si>
    <t>ณัฐติยา</t>
  </si>
  <si>
    <t>OS202423</t>
  </si>
  <si>
    <t>OS202424</t>
  </si>
  <si>
    <t>OS202425</t>
  </si>
  <si>
    <t>OS202426</t>
  </si>
  <si>
    <t>OS202427</t>
  </si>
  <si>
    <t>OS202428</t>
  </si>
  <si>
    <t>OS202429</t>
  </si>
  <si>
    <t>นาศรินทร์</t>
  </si>
  <si>
    <t>OS2024210</t>
  </si>
  <si>
    <t>OS2024211</t>
  </si>
  <si>
    <t>OS2024212</t>
  </si>
  <si>
    <t>OS2024213</t>
  </si>
  <si>
    <t>OS2024214</t>
  </si>
  <si>
    <t>OS2024215</t>
  </si>
  <si>
    <t>OS2024216</t>
  </si>
  <si>
    <t>ชิุ้ด</t>
  </si>
  <si>
    <t>OS2024217</t>
  </si>
  <si>
    <t>OS2024218</t>
  </si>
  <si>
    <t>OS2024219</t>
  </si>
  <si>
    <t>29/2/2567</t>
  </si>
  <si>
    <t>ถุง Ambu   ขนาด 2,500-2,700 ml.</t>
  </si>
  <si>
    <t>OS2024220</t>
  </si>
  <si>
    <t>OS2024321</t>
  </si>
  <si>
    <t>OS2024322</t>
  </si>
  <si>
    <t>OS2024323</t>
  </si>
  <si>
    <t>OS2024324</t>
  </si>
  <si>
    <t>OS2024325</t>
  </si>
  <si>
    <t>OS2024326</t>
  </si>
  <si>
    <t>OS2024327</t>
  </si>
  <si>
    <t>OS2024328</t>
  </si>
  <si>
    <t>ถุง Ambu   ขนาด ต่ำกว่า 1,000 ml.</t>
  </si>
  <si>
    <t>OS2024329</t>
  </si>
  <si>
    <t>OS2024330</t>
  </si>
  <si>
    <t>Sponge Forceps</t>
  </si>
  <si>
    <t>OS2024331</t>
  </si>
  <si>
    <t>OS2024332</t>
  </si>
  <si>
    <t>OS2024333</t>
  </si>
  <si>
    <t>OS2024334</t>
  </si>
  <si>
    <t>OS2024335</t>
  </si>
  <si>
    <t>OS2024436</t>
  </si>
  <si>
    <t>OS2024437</t>
  </si>
  <si>
    <t>OS2024438</t>
  </si>
  <si>
    <t>OS2024439</t>
  </si>
  <si>
    <t>OS2024440</t>
  </si>
  <si>
    <t>OS2024441</t>
  </si>
  <si>
    <t>OS2024442</t>
  </si>
  <si>
    <t>OS2024443</t>
  </si>
  <si>
    <t>OS2024444</t>
  </si>
  <si>
    <t>OS2024445</t>
  </si>
  <si>
    <t>OS2024546</t>
  </si>
  <si>
    <t>OS2024547</t>
  </si>
  <si>
    <t>OS2024548</t>
  </si>
  <si>
    <t>OS2024549</t>
  </si>
  <si>
    <t>OS2024550</t>
  </si>
  <si>
    <t>OS2024551</t>
  </si>
  <si>
    <t>OS2024552</t>
  </si>
  <si>
    <t>OS2024553</t>
  </si>
  <si>
    <t>OS2024554</t>
  </si>
  <si>
    <t>OS2024555</t>
  </si>
  <si>
    <t>ศิริกัญญา</t>
  </si>
  <si>
    <t>OS2024556</t>
  </si>
  <si>
    <t>OS2024557</t>
  </si>
  <si>
    <t>OS2024658</t>
  </si>
  <si>
    <t>OS2024659</t>
  </si>
  <si>
    <t>OS2024660</t>
  </si>
  <si>
    <t>61</t>
  </si>
  <si>
    <t>OS2024661</t>
  </si>
  <si>
    <t>62</t>
  </si>
  <si>
    <t>OS2024662</t>
  </si>
  <si>
    <t>63</t>
  </si>
  <si>
    <t>OS2024663</t>
  </si>
  <si>
    <t>64</t>
  </si>
  <si>
    <t>OS2024664</t>
  </si>
  <si>
    <t>65</t>
  </si>
  <si>
    <t>OS2024665</t>
  </si>
  <si>
    <t>66</t>
  </si>
  <si>
    <t>OS2024666</t>
  </si>
  <si>
    <t>67</t>
  </si>
  <si>
    <t>OS2024667</t>
  </si>
  <si>
    <t>68</t>
  </si>
  <si>
    <t>OS2024768</t>
  </si>
  <si>
    <t>69</t>
  </si>
  <si>
    <t>OS2024769</t>
  </si>
  <si>
    <t>70</t>
  </si>
  <si>
    <t>OS2024770</t>
  </si>
  <si>
    <t>Forceps ชำระ</t>
  </si>
  <si>
    <t>71</t>
  </si>
  <si>
    <t>OS2024771</t>
  </si>
  <si>
    <t>72</t>
  </si>
  <si>
    <t>OS2024772</t>
  </si>
  <si>
    <t>73</t>
  </si>
  <si>
    <t>OS2024773</t>
  </si>
  <si>
    <t>74</t>
  </si>
  <si>
    <t>OS2024774</t>
  </si>
  <si>
    <t>75</t>
  </si>
  <si>
    <t>OS2024775</t>
  </si>
  <si>
    <t>76</t>
  </si>
  <si>
    <t>OS2024776</t>
  </si>
  <si>
    <t>77</t>
  </si>
  <si>
    <t>OS2024777</t>
  </si>
  <si>
    <t>78</t>
  </si>
  <si>
    <t>OS2024778</t>
  </si>
  <si>
    <t>79</t>
  </si>
  <si>
    <t>OS2024779</t>
  </si>
  <si>
    <t>80</t>
  </si>
  <si>
    <t>OS2024780</t>
  </si>
  <si>
    <t>81</t>
  </si>
  <si>
    <t>OS2024781</t>
  </si>
  <si>
    <t>82</t>
  </si>
  <si>
    <t>OS2024782</t>
  </si>
  <si>
    <t>83</t>
  </si>
  <si>
    <t>OS2024783</t>
  </si>
  <si>
    <t>84</t>
  </si>
  <si>
    <t>OS2024784</t>
  </si>
  <si>
    <t>85</t>
  </si>
  <si>
    <t>OS2024785</t>
  </si>
  <si>
    <t>86</t>
  </si>
  <si>
    <t>OS2024786</t>
  </si>
  <si>
    <t>87</t>
  </si>
  <si>
    <t>OS2024787</t>
  </si>
  <si>
    <t>88</t>
  </si>
  <si>
    <t>OS2024788</t>
  </si>
  <si>
    <t>89</t>
  </si>
  <si>
    <t>OS2024789</t>
  </si>
  <si>
    <t>90</t>
  </si>
  <si>
    <t>OS2024790</t>
  </si>
  <si>
    <t>91</t>
  </si>
  <si>
    <t>OS2024791</t>
  </si>
  <si>
    <t>92</t>
  </si>
  <si>
    <t>OS2024792</t>
  </si>
  <si>
    <t>93</t>
  </si>
  <si>
    <t>OS2024793</t>
  </si>
  <si>
    <t>94</t>
  </si>
  <si>
    <t>OS2024794</t>
  </si>
  <si>
    <t>95</t>
  </si>
  <si>
    <t>OS2024795</t>
  </si>
  <si>
    <t>96</t>
  </si>
  <si>
    <t>OS2024796</t>
  </si>
  <si>
    <t>97</t>
  </si>
  <si>
    <t>OS2024797</t>
  </si>
  <si>
    <t>98</t>
  </si>
  <si>
    <t>OS2024798</t>
  </si>
  <si>
    <t>99</t>
  </si>
  <si>
    <t>OS2024799</t>
  </si>
  <si>
    <t>100</t>
  </si>
  <si>
    <t>OS20247100</t>
  </si>
  <si>
    <t>101</t>
  </si>
  <si>
    <t>OS20247101</t>
  </si>
  <si>
    <t>102</t>
  </si>
  <si>
    <t>OS20247102</t>
  </si>
  <si>
    <t>103</t>
  </si>
  <si>
    <t>OS20247103</t>
  </si>
  <si>
    <t>104</t>
  </si>
  <si>
    <t>OS20247104</t>
  </si>
  <si>
    <t>105</t>
  </si>
  <si>
    <t>OS20247105</t>
  </si>
  <si>
    <t>106</t>
  </si>
  <si>
    <t>OS20247106</t>
  </si>
  <si>
    <t>107</t>
  </si>
  <si>
    <t>OS20247107</t>
  </si>
  <si>
    <t>108</t>
  </si>
  <si>
    <t>OS20247108</t>
  </si>
  <si>
    <t>109</t>
  </si>
  <si>
    <t>OS20247109</t>
  </si>
  <si>
    <t>110</t>
  </si>
  <si>
    <t>OS20247110</t>
  </si>
  <si>
    <t>111</t>
  </si>
  <si>
    <t>OS20247111</t>
  </si>
  <si>
    <t>112</t>
  </si>
  <si>
    <t>OS20247112</t>
  </si>
  <si>
    <t>113</t>
  </si>
  <si>
    <t>OS20248113</t>
  </si>
  <si>
    <t>114</t>
  </si>
  <si>
    <t>OS20248114</t>
  </si>
  <si>
    <t>115</t>
  </si>
  <si>
    <t>OS20248115</t>
  </si>
  <si>
    <t>116</t>
  </si>
  <si>
    <t>OS20248116</t>
  </si>
  <si>
    <t>117</t>
  </si>
  <si>
    <t>OS20248117</t>
  </si>
  <si>
    <t>118</t>
  </si>
  <si>
    <t>OS20248118</t>
  </si>
  <si>
    <t>119</t>
  </si>
  <si>
    <t>OS20248119</t>
  </si>
  <si>
    <t>120</t>
  </si>
  <si>
    <t>OS20248120</t>
  </si>
  <si>
    <t>121</t>
  </si>
  <si>
    <t>OS20248121</t>
  </si>
  <si>
    <t>122</t>
  </si>
  <si>
    <t>OS20248122</t>
  </si>
  <si>
    <t>123</t>
  </si>
  <si>
    <t>OS20248123</t>
  </si>
  <si>
    <t>124</t>
  </si>
  <si>
    <t>OS20248124</t>
  </si>
  <si>
    <t>125</t>
  </si>
  <si>
    <t>OS20249125</t>
  </si>
  <si>
    <t>126</t>
  </si>
  <si>
    <t>OS20249126</t>
  </si>
  <si>
    <t>127</t>
  </si>
  <si>
    <t>OS20249127</t>
  </si>
  <si>
    <t>128</t>
  </si>
  <si>
    <t>OS20249128</t>
  </si>
  <si>
    <t>129</t>
  </si>
  <si>
    <t>OS20249129</t>
  </si>
  <si>
    <t>130</t>
  </si>
  <si>
    <t>OS20249130</t>
  </si>
  <si>
    <t>131</t>
  </si>
  <si>
    <t>OS20249131</t>
  </si>
  <si>
    <t>132</t>
  </si>
  <si>
    <t>OS20249132</t>
  </si>
  <si>
    <t>133</t>
  </si>
  <si>
    <t>OS20249133</t>
  </si>
  <si>
    <t>134</t>
  </si>
  <si>
    <t>OS20249134</t>
  </si>
  <si>
    <t>135</t>
  </si>
  <si>
    <t>OS20249135</t>
  </si>
  <si>
    <t>136</t>
  </si>
  <si>
    <t>OS20249136</t>
  </si>
  <si>
    <t>137</t>
  </si>
  <si>
    <t>OS20249137</t>
  </si>
  <si>
    <t>138</t>
  </si>
  <si>
    <t>OS20249138</t>
  </si>
  <si>
    <t>139</t>
  </si>
  <si>
    <t>OS20249139</t>
  </si>
  <si>
    <t>140</t>
  </si>
  <si>
    <t>OS20249140</t>
  </si>
  <si>
    <t>141</t>
  </si>
  <si>
    <t>OS20249141</t>
  </si>
  <si>
    <t>142</t>
  </si>
  <si>
    <t>OS20249142</t>
  </si>
  <si>
    <t>143</t>
  </si>
  <si>
    <t>OS202410143</t>
  </si>
  <si>
    <t>144</t>
  </si>
  <si>
    <t>OS202410144</t>
  </si>
  <si>
    <t>145</t>
  </si>
  <si>
    <t>OS202410145</t>
  </si>
  <si>
    <t>146</t>
  </si>
  <si>
    <t>OS202410146</t>
  </si>
  <si>
    <t>147</t>
  </si>
  <si>
    <t>OS202410147</t>
  </si>
  <si>
    <t>148</t>
  </si>
  <si>
    <t>OS202410148</t>
  </si>
  <si>
    <t>149</t>
  </si>
  <si>
    <t>OS202410149</t>
  </si>
  <si>
    <t>150</t>
  </si>
  <si>
    <t>OS202410150</t>
  </si>
  <si>
    <t>151</t>
  </si>
  <si>
    <t>OS202410151</t>
  </si>
  <si>
    <t>152</t>
  </si>
  <si>
    <t>OS202410152</t>
  </si>
  <si>
    <t>153</t>
  </si>
  <si>
    <t>OS202410153</t>
  </si>
  <si>
    <t>154</t>
  </si>
  <si>
    <t>OS202410154</t>
  </si>
  <si>
    <t>155</t>
  </si>
  <si>
    <t>OS202411155</t>
  </si>
  <si>
    <t>156</t>
  </si>
  <si>
    <t>OS202411156</t>
  </si>
  <si>
    <t>157</t>
  </si>
  <si>
    <t>OS202411157</t>
  </si>
  <si>
    <t>158</t>
  </si>
  <si>
    <t>OS202411158</t>
  </si>
  <si>
    <t>159</t>
  </si>
  <si>
    <t>OS202411159</t>
  </si>
  <si>
    <t>160</t>
  </si>
  <si>
    <t>OS202411160</t>
  </si>
  <si>
    <t>161</t>
  </si>
  <si>
    <t>OS202411161</t>
  </si>
  <si>
    <t>162</t>
  </si>
  <si>
    <t>OS202411162</t>
  </si>
  <si>
    <t>163</t>
  </si>
  <si>
    <t>OS202411163</t>
  </si>
  <si>
    <t>164</t>
  </si>
  <si>
    <t>OS202411164</t>
  </si>
  <si>
    <t>165</t>
  </si>
  <si>
    <t>OS202411165</t>
  </si>
  <si>
    <t>166</t>
  </si>
  <si>
    <t>OS202411166</t>
  </si>
  <si>
    <t>167</t>
  </si>
  <si>
    <t>OS202411167</t>
  </si>
  <si>
    <t>OS20251167</t>
  </si>
  <si>
    <t>168</t>
  </si>
  <si>
    <t>OS20251168</t>
  </si>
  <si>
    <t>169</t>
  </si>
  <si>
    <t>OS20251169</t>
  </si>
  <si>
    <t>170</t>
  </si>
  <si>
    <t>OS20251170</t>
  </si>
  <si>
    <t>171</t>
  </si>
  <si>
    <t>OS20251171</t>
  </si>
  <si>
    <t>172</t>
  </si>
  <si>
    <t>OS20251172</t>
  </si>
  <si>
    <t>173</t>
  </si>
  <si>
    <t>OS20252173</t>
  </si>
  <si>
    <t>174</t>
  </si>
  <si>
    <t>OS20252174</t>
  </si>
  <si>
    <t>175</t>
  </si>
  <si>
    <t>OS20252175</t>
  </si>
  <si>
    <t>176</t>
  </si>
  <si>
    <t>OS20252176</t>
  </si>
  <si>
    <t>177</t>
  </si>
  <si>
    <t>OS20252177</t>
  </si>
  <si>
    <t>178</t>
  </si>
  <si>
    <t>OS20252178</t>
  </si>
  <si>
    <t>Admin-1</t>
  </si>
  <si>
    <t>179</t>
  </si>
  <si>
    <t>OS20252179</t>
  </si>
  <si>
    <t>180</t>
  </si>
  <si>
    <t>OS20252180</t>
  </si>
  <si>
    <t>181</t>
  </si>
  <si>
    <t>OS20253181</t>
  </si>
  <si>
    <t>วันที่รับเข้า</t>
  </si>
  <si>
    <t>เวลารับเข้า</t>
  </si>
  <si>
    <t>จำนวนรับเข้า</t>
  </si>
  <si>
    <t>ราคาต่อหน่วย</t>
  </si>
  <si>
    <t>ราคารวม</t>
  </si>
  <si>
    <t>IS202411</t>
  </si>
  <si>
    <t>IS202423</t>
  </si>
  <si>
    <t>IS202424</t>
  </si>
  <si>
    <t>IS202425</t>
  </si>
  <si>
    <t>IS202426</t>
  </si>
  <si>
    <t>IS202427</t>
  </si>
  <si>
    <t>IS202428</t>
  </si>
  <si>
    <t>IS202429</t>
  </si>
  <si>
    <t>IS2024210</t>
  </si>
  <si>
    <t>IS2024211</t>
  </si>
  <si>
    <t>IS2024212</t>
  </si>
  <si>
    <t>IS2024213</t>
  </si>
  <si>
    <t>IS2024214</t>
  </si>
  <si>
    <t>IS2024215</t>
  </si>
  <si>
    <t>IS2024216</t>
  </si>
  <si>
    <t>IS2024217</t>
  </si>
  <si>
    <t>IS2024218</t>
  </si>
  <si>
    <t>IS2024219</t>
  </si>
  <si>
    <t>IS2024220</t>
  </si>
  <si>
    <t>IS2024221</t>
  </si>
  <si>
    <t>IS2024222</t>
  </si>
  <si>
    <t>IS2024223</t>
  </si>
  <si>
    <t>IS2024224</t>
  </si>
  <si>
    <t>IS2024225</t>
  </si>
  <si>
    <t>IS2024226</t>
  </si>
  <si>
    <t>IS2024227</t>
  </si>
  <si>
    <t>IS2024228</t>
  </si>
  <si>
    <t>IS2024229</t>
  </si>
  <si>
    <t>IS2024230</t>
  </si>
  <si>
    <t>IS2024231</t>
  </si>
  <si>
    <t>IS2024232</t>
  </si>
  <si>
    <t>IS2024233</t>
  </si>
  <si>
    <t>IS2024234</t>
  </si>
  <si>
    <t>IS2024235</t>
  </si>
  <si>
    <t>IS2024236</t>
  </si>
  <si>
    <t>IS2024237</t>
  </si>
  <si>
    <t>IS2024238</t>
  </si>
  <si>
    <t>IS2024239</t>
  </si>
  <si>
    <t>IS2024240</t>
  </si>
  <si>
    <t>IS2024241</t>
  </si>
  <si>
    <t>IS2024242</t>
  </si>
  <si>
    <t>IS2024243</t>
  </si>
  <si>
    <t>IS2024244</t>
  </si>
  <si>
    <t>IS2024245</t>
  </si>
  <si>
    <t>IS2024246</t>
  </si>
  <si>
    <t>IS2024247</t>
  </si>
  <si>
    <t>IS2024248</t>
  </si>
  <si>
    <t>IS2024249</t>
  </si>
  <si>
    <t>IS2024250</t>
  </si>
  <si>
    <t>IS2024251</t>
  </si>
  <si>
    <t>IS2024252</t>
  </si>
  <si>
    <t>IS2024253</t>
  </si>
  <si>
    <t>IS2024254</t>
  </si>
  <si>
    <t>IS2024255</t>
  </si>
  <si>
    <t>IS2024356</t>
  </si>
  <si>
    <t>IS2024357</t>
  </si>
  <si>
    <t>IS2024558</t>
  </si>
  <si>
    <t>IS2024759</t>
  </si>
  <si>
    <t>IS2024760</t>
  </si>
  <si>
    <t>IS2024761</t>
  </si>
  <si>
    <t>IS2024763</t>
  </si>
  <si>
    <t>IS2024764</t>
  </si>
  <si>
    <t>IS2024765</t>
  </si>
  <si>
    <t>IS2024766</t>
  </si>
  <si>
    <t>IS2024767</t>
  </si>
  <si>
    <t>IS2024768</t>
  </si>
  <si>
    <t>IS2024769</t>
  </si>
  <si>
    <t>IS2024770</t>
  </si>
  <si>
    <t>IS2024771</t>
  </si>
  <si>
    <t>IS2024772</t>
  </si>
  <si>
    <t>IS2024773</t>
  </si>
  <si>
    <t>IS2024774</t>
  </si>
  <si>
    <t>IS2024775</t>
  </si>
  <si>
    <t>IS2024776</t>
  </si>
  <si>
    <t>IS2024777</t>
  </si>
  <si>
    <t>IS2024778</t>
  </si>
  <si>
    <t>IS2024779</t>
  </si>
  <si>
    <t>IS2024780</t>
  </si>
  <si>
    <t>IS2024781</t>
  </si>
  <si>
    <t>IS2024782</t>
  </si>
  <si>
    <t>IS2024783</t>
  </si>
  <si>
    <t>IS2024784</t>
  </si>
  <si>
    <t>IS2024985</t>
  </si>
  <si>
    <t>IS2024986</t>
  </si>
  <si>
    <t>IS2024987</t>
  </si>
  <si>
    <t>IS20241188</t>
  </si>
  <si>
    <t>IS2025188</t>
  </si>
  <si>
    <t>IS2025189</t>
  </si>
  <si>
    <t>IS2025190</t>
  </si>
  <si>
    <t>IS2025191</t>
  </si>
  <si>
    <t>IS2025292</t>
  </si>
  <si>
    <t>IS2025293</t>
  </si>
  <si>
    <t>IS2025294</t>
  </si>
  <si>
    <t>IS2025295</t>
  </si>
  <si>
    <t>IS2025296</t>
  </si>
  <si>
    <t>IS2025297</t>
  </si>
  <si>
    <t>สถานะของ</t>
  </si>
  <si>
    <t>วันที่จ่ายล่าสุด</t>
  </si>
  <si>
    <t>วันที่ปัจจุบัน</t>
  </si>
  <si>
    <t>จำนวนวันที่ไม่ได้จ่าย(วัน)</t>
  </si>
  <si>
    <t>สถานะ</t>
  </si>
  <si>
    <t>ACF พหลฯ</t>
  </si>
  <si>
    <t>AIIR</t>
  </si>
  <si>
    <t>ARI(one-stop)</t>
  </si>
  <si>
    <t>CCU</t>
  </si>
  <si>
    <t>Chest ( คลินิคโรคปอด)</t>
  </si>
  <si>
    <t>echo เบอร์28</t>
  </si>
  <si>
    <t>EENT 100 ปี</t>
  </si>
  <si>
    <t>EKG</t>
  </si>
  <si>
    <t>Extend นอกเวลา</t>
  </si>
  <si>
    <t>GP(ตรวจทั่วไป)</t>
  </si>
  <si>
    <t>Home Isolation</t>
  </si>
  <si>
    <t>Hospitel</t>
  </si>
  <si>
    <t>ICU Covid กจ.4</t>
  </si>
  <si>
    <t>ICU ศัลยกรรม ญสส</t>
  </si>
  <si>
    <t>ICU อายุรกรรม(100 ปี)</t>
  </si>
  <si>
    <t>ICU อายุรกรรม(ญสส.)</t>
  </si>
  <si>
    <t>ICUศัลยกรรมประสาท</t>
  </si>
  <si>
    <t>labศสม2</t>
  </si>
  <si>
    <t>MEDรถนั่ง-รถนอน</t>
  </si>
  <si>
    <t>MFM</t>
  </si>
  <si>
    <t>NICU</t>
  </si>
  <si>
    <t>Onco</t>
  </si>
  <si>
    <t>Palliative Care</t>
  </si>
  <si>
    <t>Refer</t>
  </si>
  <si>
    <t>self isolation</t>
  </si>
  <si>
    <t>Semi ICU</t>
  </si>
  <si>
    <t>Sick NewBorn</t>
  </si>
  <si>
    <t>Telemedicine</t>
  </si>
  <si>
    <t>Ward โรคหัวใจ ญสส4</t>
  </si>
  <si>
    <t>กจ.2</t>
  </si>
  <si>
    <t>กจ.3</t>
  </si>
  <si>
    <t>กระดูก ห้องแพทย์ OPD</t>
  </si>
  <si>
    <t>กระตุ้นพัฒนาการเด็ก Telemedicine</t>
  </si>
  <si>
    <t>กาญจน์กมล(จิตเวช)</t>
  </si>
  <si>
    <t>กายภาพบำบัด</t>
  </si>
  <si>
    <t>กายอุปกรณ์</t>
  </si>
  <si>
    <t>กิจกรรมบำบัด</t>
  </si>
  <si>
    <t>กุมารเวชกรรม</t>
  </si>
  <si>
    <t>กุมารเวชกรรม พิเศษ</t>
  </si>
  <si>
    <t>ใกล้บ้านใกล้ใจ</t>
  </si>
  <si>
    <t>คลินิกCAPD</t>
  </si>
  <si>
    <t>คลินิกGI</t>
  </si>
  <si>
    <t>คลินิกSMC</t>
  </si>
  <si>
    <t>คลินิกไต CKD</t>
  </si>
  <si>
    <t>คลินิกผู้สูงอายุ(one-stop)</t>
  </si>
  <si>
    <t>คลินิกมลพิษ</t>
  </si>
  <si>
    <t>คลินิกเมทาโดน</t>
  </si>
  <si>
    <t>คลินิค Neuromed</t>
  </si>
  <si>
    <t>คลินิคWARFARIN</t>
  </si>
  <si>
    <t>คลินิคเบาหวาน NCD</t>
  </si>
  <si>
    <t>คลินิคโรคเลือดเด็ก</t>
  </si>
  <si>
    <t>คลินิควัคซีนโควิด</t>
  </si>
  <si>
    <t>คลินิควัยรุ่น</t>
  </si>
  <si>
    <t>คัดกรอง MED</t>
  </si>
  <si>
    <t>คัดกรองไข้หวัด 2009 เด็ก</t>
  </si>
  <si>
    <t>คัดกรองไข้หวัด 2009 ผู้ใหญ่</t>
  </si>
  <si>
    <t>คัดกรองศสม2</t>
  </si>
  <si>
    <t>เคมีคลินิก</t>
  </si>
  <si>
    <t>เคมีบำบัด</t>
  </si>
  <si>
    <t>งาน IC</t>
  </si>
  <si>
    <t>งานอนามัยโรงเรียน</t>
  </si>
  <si>
    <t>จิตเวช</t>
  </si>
  <si>
    <t>จิตเวชTelemedicine</t>
  </si>
  <si>
    <t>จุดซักประวัติ (เบาหวาน)</t>
  </si>
  <si>
    <t>จุลชีววิทยา</t>
  </si>
  <si>
    <t>เจาะเลือดตรวจ CD4</t>
  </si>
  <si>
    <t>ฉีดยา</t>
  </si>
  <si>
    <t>เซลวิทยา</t>
  </si>
  <si>
    <t>ญสส.7</t>
  </si>
  <si>
    <t>ญสส.9</t>
  </si>
  <si>
    <t>ญสส8</t>
  </si>
  <si>
    <t>เด็กบน</t>
  </si>
  <si>
    <t>เด็กแรกคลอด</t>
  </si>
  <si>
    <t>เด็กล่าง</t>
  </si>
  <si>
    <t>ตรวจ PCR รพ.ชุมชน</t>
  </si>
  <si>
    <t>ตรวจงานมหกรรมต่างๆ</t>
  </si>
  <si>
    <t>ตรวจพยาธิวิทยา(LAB)</t>
  </si>
  <si>
    <t>ตรวจสมรรถภาพปอด</t>
  </si>
  <si>
    <t>ตรวจสุขภาพ</t>
  </si>
  <si>
    <t>ตรวจสุขภาพประจำปี</t>
  </si>
  <si>
    <t>ตรวจสุขภาพผู้สูงอายุ</t>
  </si>
  <si>
    <t>ตรวจหลังคลอด</t>
  </si>
  <si>
    <t>ตา</t>
  </si>
  <si>
    <t>ตา(นพ.สุเทพ)</t>
  </si>
  <si>
    <t>ไตเทียม (ชั้น 5)</t>
  </si>
  <si>
    <t>ไตเทียม ICU</t>
  </si>
  <si>
    <t>ไตเทียม2(ญสส.5)</t>
  </si>
  <si>
    <t>ไตเทียม3(สธ.5)</t>
  </si>
  <si>
    <t>ถุงลมโป่งพอง</t>
  </si>
  <si>
    <t>ทันตกรรม</t>
  </si>
  <si>
    <t>ทันตกรรม (เฉพาะทาง)</t>
  </si>
  <si>
    <t>ทันตกรรม (ถอน)</t>
  </si>
  <si>
    <t>ทันตกรรม (อุด-ขูด)</t>
  </si>
  <si>
    <t>ทันตกรรม ชำระเงิน</t>
  </si>
  <si>
    <t>ทันตกรรมศูนย์ 2</t>
  </si>
  <si>
    <t>ทันตกรรมศูนย์1</t>
  </si>
  <si>
    <t>ทำแผล-ฉีดยา</t>
  </si>
  <si>
    <t>ธนาคารเลือด</t>
  </si>
  <si>
    <t>นรีเวชกรรม 20</t>
  </si>
  <si>
    <t>นวดแผนไทย</t>
  </si>
  <si>
    <t>นัด ไม่พบแพทย์</t>
  </si>
  <si>
    <t>นิติเวช</t>
  </si>
  <si>
    <t>ผ่าตัดเล็ก</t>
  </si>
  <si>
    <t>ผ่าตัดใหญ่ OR</t>
  </si>
  <si>
    <t>ผิวหนัง</t>
  </si>
  <si>
    <t>ฝากครรภ์18</t>
  </si>
  <si>
    <t>ฝ่ายผลิต</t>
  </si>
  <si>
    <t>พ.ร.บ.</t>
  </si>
  <si>
    <t>พระราชมงคลโมลี 3</t>
  </si>
  <si>
    <t>แพทย์แผนไทย</t>
  </si>
  <si>
    <t>โภชนาการ</t>
  </si>
  <si>
    <t>เยี่ยมบ้านเวชกรรม</t>
  </si>
  <si>
    <t>โรคไต (ห้องกระจก)</t>
  </si>
  <si>
    <t>โรคหลอดเลือดสมองตีบ(Stroke)</t>
  </si>
  <si>
    <t>โรคหัวใจ (Cardio Clinic)</t>
  </si>
  <si>
    <t>วัณโรค</t>
  </si>
  <si>
    <t>วัยทองเบอร์19</t>
  </si>
  <si>
    <t>วางแผนครอบครัว19</t>
  </si>
  <si>
    <t>วิสัญญี</t>
  </si>
  <si>
    <t>เวชกรรม</t>
  </si>
  <si>
    <t>เวชกรรมฟื้นฟู</t>
  </si>
  <si>
    <t>ศัลย์trauma กจ.1</t>
  </si>
  <si>
    <t>ศัลยกรรม</t>
  </si>
  <si>
    <t>ศัลยกรรมกระดูกชาย 100 ปี</t>
  </si>
  <si>
    <t>ศัลยกรรมชาย 100 ปี</t>
  </si>
  <si>
    <t>ศัลยกรรมเด็ก</t>
  </si>
  <si>
    <t>ศัลยกรรมตกแต่ง</t>
  </si>
  <si>
    <t>ศัลยกรรมทางเดินปัสสาวะ</t>
  </si>
  <si>
    <t>ศัลยกรรมระบบประสาท</t>
  </si>
  <si>
    <t>ศัลยกรรมหญิง 100 ปี</t>
  </si>
  <si>
    <t>ศูนย์ 3</t>
  </si>
  <si>
    <t>ศูนย์ส่องกล้อง/ODS</t>
  </si>
  <si>
    <t>สธ6</t>
  </si>
  <si>
    <t>สธ7</t>
  </si>
  <si>
    <t>สูติกรรม19</t>
  </si>
  <si>
    <t>สูตินรีเวชกรรม</t>
  </si>
  <si>
    <t>หน่วยเคมีบำบัด</t>
  </si>
  <si>
    <t>ห้องคลอด</t>
  </si>
  <si>
    <t>ห้องคิดChart</t>
  </si>
  <si>
    <t>ห้องตรวจ Uro</t>
  </si>
  <si>
    <t>ห้องตรวจEndocine</t>
  </si>
  <si>
    <t>ห้องตรวจคลื่นไฟฟ้าสมอง</t>
  </si>
  <si>
    <t>ห้องตรวจคลื่นไฟฟ้าหัวใจ(เบอร์15)</t>
  </si>
  <si>
    <t>ห้องตรวจเคมีบำบัด</t>
  </si>
  <si>
    <t>ห้องตรวจเด็ก กุมารเวชกรรม OPD</t>
  </si>
  <si>
    <t>ห้องตรวจทันตกรรม 1</t>
  </si>
  <si>
    <t>ห้องตรวจทันตกรรม 10</t>
  </si>
  <si>
    <t>ห้องตรวจทันตกรรม 11</t>
  </si>
  <si>
    <t>ห้องตรวจทันตกรรม 12</t>
  </si>
  <si>
    <t>ห้องตรวจทันตกรรม 2</t>
  </si>
  <si>
    <t>ห้องตรวจทันตกรรม 3</t>
  </si>
  <si>
    <t>ห้องตรวจทันตกรรม 4</t>
  </si>
  <si>
    <t>ห้องตรวจทันตกรรม 5</t>
  </si>
  <si>
    <t>ห้องตรวจทันตกรรม 6</t>
  </si>
  <si>
    <t>ห้องตรวจทันตกรรม 7</t>
  </si>
  <si>
    <t>ห้องตรวจทันตกรรม 8</t>
  </si>
  <si>
    <t>ห้องตรวจทันตกรรม 9</t>
  </si>
  <si>
    <t>ห้องเฝือก</t>
  </si>
  <si>
    <t>หืดหอบ</t>
  </si>
  <si>
    <t>หู คอ จมูก</t>
  </si>
  <si>
    <t>อายุรกรรมชาย 100 ปี</t>
  </si>
  <si>
    <t>อายุรกรรมหญิง 100 ปี</t>
  </si>
  <si>
    <t>อุบัติเหตุฉุกเฉิน ER</t>
  </si>
  <si>
    <t>A</t>
  </si>
  <si>
    <t>Admin-2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</si>
</sst>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theme="1"/>
      <name val="Sarabun"/>
    </font>
    <font>
      <sz val="9.0"/>
      <color rgb="FF000000"/>
      <name val="&quot;Google Sans Mono&quot;"/>
    </font>
    <font>
      <color theme="1"/>
      <name val="Arial"/>
    </font>
    <font>
      <color rgb="FF323232"/>
      <name val="Arial"/>
    </font>
    <font>
      <color rgb="FF323232"/>
      <name val="&quot;MS Sans Serif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F5F5FD"/>
        <bgColor rgb="FFF5F5FD"/>
      </patternFill>
    </fill>
    <fill>
      <patternFill patternType="solid">
        <fgColor rgb="FFFFF7EC"/>
        <bgColor rgb="FFFFF7EC"/>
      </patternFill>
    </fill>
  </fills>
  <borders count="4">
    <border/>
    <border>
      <bottom style="thin">
        <color rgb="FFA0A0A0"/>
      </bottom>
    </border>
    <border>
      <left style="thin">
        <color rgb="FFA0A0A0"/>
      </left>
      <right style="thin">
        <color rgb="FFA0A0A0"/>
      </right>
      <bottom style="thin">
        <color rgb="FFA0A0A0"/>
      </bottom>
    </border>
    <border>
      <left style="thin">
        <color rgb="FFA0A0A0"/>
      </left>
      <bottom style="thin">
        <color rgb="FFA0A0A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65" xfId="0" applyFont="1" applyNumberFormat="1"/>
    <xf borderId="0" fillId="2" fontId="4" numFmtId="0" xfId="0" applyAlignment="1" applyFill="1" applyFont="1">
      <alignment readingOrder="0"/>
    </xf>
    <xf borderId="0" fillId="0" fontId="1" numFmtId="164" xfId="0" applyFont="1" applyNumberFormat="1"/>
    <xf borderId="0" fillId="3" fontId="5" numFmtId="0" xfId="0" applyAlignment="1" applyFill="1" applyFont="1">
      <alignment horizontal="center" vertical="bottom"/>
    </xf>
    <xf borderId="1" fillId="4" fontId="6" numFmtId="0" xfId="0" applyAlignment="1" applyBorder="1" applyFill="1" applyFont="1">
      <alignment vertical="top"/>
    </xf>
    <xf borderId="2" fillId="4" fontId="7" numFmtId="0" xfId="0" applyAlignment="1" applyBorder="1" applyFont="1">
      <alignment vertical="top"/>
    </xf>
    <xf borderId="2" fillId="5" fontId="7" numFmtId="0" xfId="0" applyAlignment="1" applyBorder="1" applyFill="1" applyFont="1">
      <alignment vertical="top"/>
    </xf>
    <xf borderId="3" fillId="5" fontId="7" numFmtId="0" xfId="0" applyAlignment="1" applyBorder="1" applyFont="1">
      <alignment shrinkToFit="0" vertical="top" wrapText="0"/>
    </xf>
    <xf borderId="3" fillId="4" fontId="7" numFmtId="0" xfId="0" applyAlignment="1" applyBorder="1" applyFont="1">
      <alignment shrinkToFit="0" vertical="top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arcode.tec-it.com/barcode.ashx?data=INV0040&amp;code=MobileQRCode&amp;multiplebarcodes=false&amp;translate-esc=false&amp;unit=Fit&amp;dpi=150&amp;imagetype=Gif&amp;rotation=0&amp;color=%23000000&amp;bgcolor=%23ffffff&amp;qunit=Mm&amp;quiet=0&amp;eclevel=L" TargetMode="External"/><Relationship Id="rId42" Type="http://schemas.openxmlformats.org/officeDocument/2006/relationships/hyperlink" Target="https://barcode.tec-it.com/barcode.ashx?data=INV0042&amp;code=MobileQRCode&amp;multiplebarcodes=false&amp;translate-esc=false&amp;unit=Fit&amp;dpi=150&amp;imagetype=Gif&amp;rotation=0&amp;color=%23000000&amp;bgcolor=%23ffffff&amp;qunit=Mm&amp;quiet=0&amp;eclevel=L" TargetMode="External"/><Relationship Id="rId41" Type="http://schemas.openxmlformats.org/officeDocument/2006/relationships/hyperlink" Target="https://barcode.tec-it.com/barcode.ashx?data=INV0041&amp;code=MobileQRCode&amp;multiplebarcodes=false&amp;translate-esc=false&amp;unit=Fit&amp;dpi=150&amp;imagetype=Gif&amp;rotation=0&amp;color=%23000000&amp;bgcolor=%23ffffff&amp;qunit=Mm&amp;quiet=0&amp;eclevel=L" TargetMode="External"/><Relationship Id="rId44" Type="http://schemas.openxmlformats.org/officeDocument/2006/relationships/hyperlink" Target="https://barcode.tec-it.com/barcode.ashx?data=INV0044&amp;code=MobileQRCode&amp;multiplebarcodes=false&amp;translate-esc=false&amp;unit=Fit&amp;dpi=150&amp;imagetype=Gif&amp;rotation=0&amp;color=%23000000&amp;bgcolor=%23ffffff&amp;qunit=Mm&amp;quiet=0&amp;eclevel=L" TargetMode="External"/><Relationship Id="rId43" Type="http://schemas.openxmlformats.org/officeDocument/2006/relationships/hyperlink" Target="https://barcode.tec-it.com/barcode.ashx?data=INV0043&amp;code=MobileQRCode&amp;multiplebarcodes=false&amp;translate-esc=false&amp;unit=Fit&amp;dpi=150&amp;imagetype=Gif&amp;rotation=0&amp;color=%23000000&amp;bgcolor=%23ffffff&amp;qunit=Mm&amp;quiet=0&amp;eclevel=L" TargetMode="External"/><Relationship Id="rId46" Type="http://schemas.openxmlformats.org/officeDocument/2006/relationships/hyperlink" Target="https://barcode.tec-it.com/barcode.ashx?data=INV0046&amp;code=MobileQRCode&amp;multiplebarcodes=false&amp;translate-esc=false&amp;unit=Fit&amp;dpi=150&amp;imagetype=Gif&amp;rotation=0&amp;color=%23000000&amp;bgcolor=%23ffffff&amp;qunit=Mm&amp;quiet=0&amp;eclevel=L" TargetMode="External"/><Relationship Id="rId45" Type="http://schemas.openxmlformats.org/officeDocument/2006/relationships/hyperlink" Target="https://barcode.tec-it.com/barcode.ashx?data=INV0045&amp;code=MobileQRCode&amp;multiplebarcodes=false&amp;translate-esc=false&amp;unit=Fit&amp;dpi=150&amp;imagetype=Gif&amp;rotation=0&amp;color=%23000000&amp;bgcolor=%23ffffff&amp;qunit=Mm&amp;quiet=0&amp;eclevel=L" TargetMode="External"/><Relationship Id="rId1" Type="http://schemas.openxmlformats.org/officeDocument/2006/relationships/hyperlink" Target="https://barcode.tec-it.com/barcode.ashx?data=INV0001&amp;code=MobileQRCode&amp;multiplebarcodes=false&amp;translate-esc=false&amp;unit=Fit&amp;dpi=150&amp;imagetype=Gif&amp;rotation=0&amp;color=%23000000&amp;bgcolor=%23ffffff&amp;qunit=Mm&amp;quiet=0&amp;eclevel=L" TargetMode="External"/><Relationship Id="rId2" Type="http://schemas.openxmlformats.org/officeDocument/2006/relationships/hyperlink" Target="https://barcode.tec-it.com/barcode.ashx?data=INV0002&amp;code=MobileQRCode&amp;multiplebarcodes=false&amp;translate-esc=false&amp;unit=Fit&amp;dpi=150&amp;imagetype=Gif&amp;rotation=0&amp;color=%23000000&amp;bgcolor=%23ffffff&amp;qunit=Mm&amp;quiet=0&amp;eclevel=L" TargetMode="External"/><Relationship Id="rId3" Type="http://schemas.openxmlformats.org/officeDocument/2006/relationships/hyperlink" Target="https://barcode.tec-it.com/barcode.ashx?data=INV0003&amp;code=MobileQRCode&amp;multiplebarcodes=false&amp;translate-esc=false&amp;unit=Fit&amp;dpi=150&amp;imagetype=Gif&amp;rotation=0&amp;color=%23000000&amp;bgcolor=%23ffffff&amp;qunit=Mm&amp;quiet=0&amp;eclevel=L" TargetMode="External"/><Relationship Id="rId4" Type="http://schemas.openxmlformats.org/officeDocument/2006/relationships/hyperlink" Target="https://barcode.tec-it.com/barcode.ashx?data=INV0004&amp;code=MobileQRCode&amp;multiplebarcodes=false&amp;translate-esc=false&amp;unit=Fit&amp;dpi=150&amp;imagetype=Gif&amp;rotation=0&amp;color=%23000000&amp;bgcolor=%23ffffff&amp;qunit=Mm&amp;quiet=0&amp;eclevel=L" TargetMode="External"/><Relationship Id="rId9" Type="http://schemas.openxmlformats.org/officeDocument/2006/relationships/hyperlink" Target="https://barcode.tec-it.com/barcode.ashx?data=INV0009&amp;code=MobileQRCode&amp;multiplebarcodes=false&amp;translate-esc=false&amp;unit=Fit&amp;dpi=150&amp;imagetype=Gif&amp;rotation=0&amp;color=%23000000&amp;bgcolor=%23ffffff&amp;qunit=Mm&amp;quiet=0&amp;eclevel=L" TargetMode="External"/><Relationship Id="rId48" Type="http://schemas.openxmlformats.org/officeDocument/2006/relationships/hyperlink" Target="https://barcode.tec-it.com/barcode.ashx?data=INV0048&amp;code=MobileQRCode&amp;multiplebarcodes=false&amp;translate-esc=false&amp;unit=Fit&amp;dpi=150&amp;imagetype=Gif&amp;rotation=0&amp;color=%23000000&amp;bgcolor=%23ffffff&amp;qunit=Mm&amp;quiet=0&amp;eclevel=L" TargetMode="External"/><Relationship Id="rId47" Type="http://schemas.openxmlformats.org/officeDocument/2006/relationships/hyperlink" Target="https://barcode.tec-it.com/barcode.ashx?data=INV0047&amp;code=MobileQRCode&amp;multiplebarcodes=false&amp;translate-esc=false&amp;unit=Fit&amp;dpi=150&amp;imagetype=Gif&amp;rotation=0&amp;color=%23000000&amp;bgcolor=%23ffffff&amp;qunit=Mm&amp;quiet=0&amp;eclevel=L" TargetMode="External"/><Relationship Id="rId49" Type="http://schemas.openxmlformats.org/officeDocument/2006/relationships/hyperlink" Target="https://barcode.tec-it.com/barcode.ashx?data=INV0049&amp;code=MobileQRCode&amp;multiplebarcodes=false&amp;translate-esc=false&amp;unit=Fit&amp;dpi=150&amp;imagetype=Gif&amp;rotation=0&amp;color=%23000000&amp;bgcolor=%23ffffff&amp;qunit=Mm&amp;quiet=0&amp;eclevel=L" TargetMode="External"/><Relationship Id="rId5" Type="http://schemas.openxmlformats.org/officeDocument/2006/relationships/hyperlink" Target="https://barcode.tec-it.com/barcode.ashx?data=INV0005&amp;code=MobileQRCode&amp;multiplebarcodes=false&amp;translate-esc=false&amp;unit=Fit&amp;dpi=150&amp;imagetype=Gif&amp;rotation=0&amp;color=%23000000&amp;bgcolor=%23ffffff&amp;qunit=Mm&amp;quiet=0&amp;eclevel=L" TargetMode="External"/><Relationship Id="rId6" Type="http://schemas.openxmlformats.org/officeDocument/2006/relationships/hyperlink" Target="https://barcode.tec-it.com/barcode.ashx?data=INV0006&amp;code=MobileQRCode&amp;multiplebarcodes=false&amp;translate-esc=false&amp;unit=Fit&amp;dpi=150&amp;imagetype=Gif&amp;rotation=0&amp;color=%23000000&amp;bgcolor=%23ffffff&amp;qunit=Mm&amp;quiet=0&amp;eclevel=L" TargetMode="External"/><Relationship Id="rId7" Type="http://schemas.openxmlformats.org/officeDocument/2006/relationships/hyperlink" Target="https://barcode.tec-it.com/barcode.ashx?data=INV0007&amp;code=MobileQRCode&amp;multiplebarcodes=false&amp;translate-esc=false&amp;unit=Fit&amp;dpi=150&amp;imagetype=Gif&amp;rotation=0&amp;color=%23000000&amp;bgcolor=%23ffffff&amp;qunit=Mm&amp;quiet=0&amp;eclevel=L" TargetMode="External"/><Relationship Id="rId8" Type="http://schemas.openxmlformats.org/officeDocument/2006/relationships/hyperlink" Target="https://barcode.tec-it.com/barcode.ashx?data=INV0008&amp;code=MobileQRCode&amp;multiplebarcodes=false&amp;translate-esc=false&amp;unit=Fit&amp;dpi=150&amp;imagetype=Gif&amp;rotation=0&amp;color=%23000000&amp;bgcolor=%23ffffff&amp;qunit=Mm&amp;quiet=0&amp;eclevel=L" TargetMode="External"/><Relationship Id="rId31" Type="http://schemas.openxmlformats.org/officeDocument/2006/relationships/hyperlink" Target="https://barcode.tec-it.com/barcode.ashx?data=INV0031&amp;code=MobileQRCode&amp;multiplebarcodes=false&amp;translate-esc=false&amp;unit=Fit&amp;dpi=150&amp;imagetype=Gif&amp;rotation=0&amp;color=%23000000&amp;bgcolor=%23ffffff&amp;qunit=Mm&amp;quiet=0&amp;eclevel=L" TargetMode="External"/><Relationship Id="rId30" Type="http://schemas.openxmlformats.org/officeDocument/2006/relationships/hyperlink" Target="https://barcode.tec-it.com/barcode.ashx?data=INV0030&amp;code=MobileQRCode&amp;multiplebarcodes=false&amp;translate-esc=false&amp;unit=Fit&amp;dpi=150&amp;imagetype=Gif&amp;rotation=0&amp;color=%23000000&amp;bgcolor=%23ffffff&amp;qunit=Mm&amp;quiet=0&amp;eclevel=L" TargetMode="External"/><Relationship Id="rId33" Type="http://schemas.openxmlformats.org/officeDocument/2006/relationships/hyperlink" Target="https://barcode.tec-it.com/barcode.ashx?data=INV0033&amp;code=MobileQRCode&amp;multiplebarcodes=false&amp;translate-esc=false&amp;unit=Fit&amp;dpi=150&amp;imagetype=Gif&amp;rotation=0&amp;color=%23000000&amp;bgcolor=%23ffffff&amp;qunit=Mm&amp;quiet=0&amp;eclevel=L" TargetMode="External"/><Relationship Id="rId32" Type="http://schemas.openxmlformats.org/officeDocument/2006/relationships/hyperlink" Target="https://barcode.tec-it.com/barcode.ashx?data=INV0032&amp;code=MobileQRCode&amp;multiplebarcodes=false&amp;translate-esc=false&amp;unit=Fit&amp;dpi=150&amp;imagetype=Gif&amp;rotation=0&amp;color=%23000000&amp;bgcolor=%23ffffff&amp;qunit=Mm&amp;quiet=0&amp;eclevel=L" TargetMode="External"/><Relationship Id="rId35" Type="http://schemas.openxmlformats.org/officeDocument/2006/relationships/hyperlink" Target="https://barcode.tec-it.com/barcode.ashx?data=INV0035&amp;code=MobileQRCode&amp;multiplebarcodes=false&amp;translate-esc=false&amp;unit=Fit&amp;dpi=150&amp;imagetype=Gif&amp;rotation=0&amp;color=%23000000&amp;bgcolor=%23ffffff&amp;qunit=Mm&amp;quiet=0&amp;eclevel=L" TargetMode="External"/><Relationship Id="rId34" Type="http://schemas.openxmlformats.org/officeDocument/2006/relationships/hyperlink" Target="https://barcode.tec-it.com/barcode.ashx?data=INV0034&amp;code=MobileQRCode&amp;multiplebarcodes=false&amp;translate-esc=false&amp;unit=Fit&amp;dpi=150&amp;imagetype=Gif&amp;rotation=0&amp;color=%23000000&amp;bgcolor=%23ffffff&amp;qunit=Mm&amp;quiet=0&amp;eclevel=L" TargetMode="External"/><Relationship Id="rId37" Type="http://schemas.openxmlformats.org/officeDocument/2006/relationships/hyperlink" Target="https://barcode.tec-it.com/barcode.ashx?data=INV0037&amp;code=MobileQRCode&amp;multiplebarcodes=false&amp;translate-esc=false&amp;unit=Fit&amp;dpi=150&amp;imagetype=Gif&amp;rotation=0&amp;color=%23000000&amp;bgcolor=%23ffffff&amp;qunit=Mm&amp;quiet=0&amp;eclevel=L" TargetMode="External"/><Relationship Id="rId36" Type="http://schemas.openxmlformats.org/officeDocument/2006/relationships/hyperlink" Target="https://barcode.tec-it.com/barcode.ashx?data=INV0036&amp;code=MobileQRCode&amp;multiplebarcodes=false&amp;translate-esc=false&amp;unit=Fit&amp;dpi=150&amp;imagetype=Gif&amp;rotation=0&amp;color=%23000000&amp;bgcolor=%23ffffff&amp;qunit=Mm&amp;quiet=0&amp;eclevel=L" TargetMode="External"/><Relationship Id="rId39" Type="http://schemas.openxmlformats.org/officeDocument/2006/relationships/hyperlink" Target="https://barcode.tec-it.com/barcode.ashx?data=INV0039&amp;code=MobileQRCode&amp;multiplebarcodes=false&amp;translate-esc=false&amp;unit=Fit&amp;dpi=150&amp;imagetype=Gif&amp;rotation=0&amp;color=%23000000&amp;bgcolor=%23ffffff&amp;qunit=Mm&amp;quiet=0&amp;eclevel=L" TargetMode="External"/><Relationship Id="rId38" Type="http://schemas.openxmlformats.org/officeDocument/2006/relationships/hyperlink" Target="https://barcode.tec-it.com/barcode.ashx?data=INV0038&amp;code=MobileQRCode&amp;multiplebarcodes=false&amp;translate-esc=false&amp;unit=Fit&amp;dpi=150&amp;imagetype=Gif&amp;rotation=0&amp;color=%23000000&amp;bgcolor=%23ffffff&amp;qunit=Mm&amp;quiet=0&amp;eclevel=L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barcode.tec-it.com/barcode.ashx?data=INV0020&amp;code=MobileQRCode&amp;multiplebarcodes=false&amp;translate-esc=false&amp;unit=Fit&amp;dpi=150&amp;imagetype=Gif&amp;rotation=0&amp;color=%23000000&amp;bgcolor=%23ffffff&amp;qunit=Mm&amp;quiet=0&amp;eclevel=L" TargetMode="External"/><Relationship Id="rId22" Type="http://schemas.openxmlformats.org/officeDocument/2006/relationships/hyperlink" Target="https://barcode.tec-it.com/barcode.ashx?data=INV0022&amp;code=MobileQRCode&amp;multiplebarcodes=false&amp;translate-esc=false&amp;unit=Fit&amp;dpi=150&amp;imagetype=Gif&amp;rotation=0&amp;color=%23000000&amp;bgcolor=%23ffffff&amp;qunit=Mm&amp;quiet=0&amp;eclevel=L" TargetMode="External"/><Relationship Id="rId21" Type="http://schemas.openxmlformats.org/officeDocument/2006/relationships/hyperlink" Target="https://barcode.tec-it.com/barcode.ashx?data=INV0021&amp;code=MobileQRCode&amp;multiplebarcodes=false&amp;translate-esc=false&amp;unit=Fit&amp;dpi=150&amp;imagetype=Gif&amp;rotation=0&amp;color=%23000000&amp;bgcolor=%23ffffff&amp;qunit=Mm&amp;quiet=0&amp;eclevel=L" TargetMode="External"/><Relationship Id="rId24" Type="http://schemas.openxmlformats.org/officeDocument/2006/relationships/hyperlink" Target="https://barcode.tec-it.com/barcode.ashx?data=INV0024&amp;code=MobileQRCode&amp;multiplebarcodes=false&amp;translate-esc=false&amp;unit=Fit&amp;dpi=150&amp;imagetype=Gif&amp;rotation=0&amp;color=%23000000&amp;bgcolor=%23ffffff&amp;qunit=Mm&amp;quiet=0&amp;eclevel=L" TargetMode="External"/><Relationship Id="rId23" Type="http://schemas.openxmlformats.org/officeDocument/2006/relationships/hyperlink" Target="https://barcode.tec-it.com/barcode.ashx?data=INV0023&amp;code=MobileQRCode&amp;multiplebarcodes=false&amp;translate-esc=false&amp;unit=Fit&amp;dpi=150&amp;imagetype=Gif&amp;rotation=0&amp;color=%23000000&amp;bgcolor=%23ffffff&amp;qunit=Mm&amp;quiet=0&amp;eclevel=L" TargetMode="External"/><Relationship Id="rId60" Type="http://schemas.openxmlformats.org/officeDocument/2006/relationships/hyperlink" Target="https://barcode.tec-it.com/barcode.ashx?data=INV0060&amp;code=MobileQRCode&amp;multiplebarcodes=false&amp;translate-esc=false&amp;unit=Fit&amp;dpi=150&amp;imagetype=Gif&amp;rotation=0&amp;color=%23000000&amp;bgcolor=%23ffffff&amp;qunit=Mm&amp;quiet=0&amp;eclevel=L" TargetMode="External"/><Relationship Id="rId26" Type="http://schemas.openxmlformats.org/officeDocument/2006/relationships/hyperlink" Target="https://barcode.tec-it.com/barcode.ashx?data=INV0026&amp;code=MobileQRCode&amp;multiplebarcodes=false&amp;translate-esc=false&amp;unit=Fit&amp;dpi=150&amp;imagetype=Gif&amp;rotation=0&amp;color=%23000000&amp;bgcolor=%23ffffff&amp;qunit=Mm&amp;quiet=0&amp;eclevel=L" TargetMode="External"/><Relationship Id="rId25" Type="http://schemas.openxmlformats.org/officeDocument/2006/relationships/hyperlink" Target="https://barcode.tec-it.com/barcode.ashx?data=INV0025&amp;code=MobileQRCode&amp;multiplebarcodes=false&amp;translate-esc=false&amp;unit=Fit&amp;dpi=150&amp;imagetype=Gif&amp;rotation=0&amp;color=%23000000&amp;bgcolor=%23ffffff&amp;qunit=Mm&amp;quiet=0&amp;eclevel=L" TargetMode="External"/><Relationship Id="rId28" Type="http://schemas.openxmlformats.org/officeDocument/2006/relationships/hyperlink" Target="https://barcode.tec-it.com/barcode.ashx?data=INV0028&amp;code=MobileQRCode&amp;multiplebarcodes=false&amp;translate-esc=false&amp;unit=Fit&amp;dpi=150&amp;imagetype=Gif&amp;rotation=0&amp;color=%23000000&amp;bgcolor=%23ffffff&amp;qunit=Mm&amp;quiet=0&amp;eclevel=L" TargetMode="External"/><Relationship Id="rId27" Type="http://schemas.openxmlformats.org/officeDocument/2006/relationships/hyperlink" Target="https://barcode.tec-it.com/barcode.ashx?data=INV0027&amp;code=MobileQRCode&amp;multiplebarcodes=false&amp;translate-esc=false&amp;unit=Fit&amp;dpi=150&amp;imagetype=Gif&amp;rotation=0&amp;color=%23000000&amp;bgcolor=%23ffffff&amp;qunit=Mm&amp;quiet=0&amp;eclevel=L" TargetMode="External"/><Relationship Id="rId29" Type="http://schemas.openxmlformats.org/officeDocument/2006/relationships/hyperlink" Target="https://barcode.tec-it.com/barcode.ashx?data=INV0029&amp;code=MobileQRCode&amp;multiplebarcodes=false&amp;translate-esc=false&amp;unit=Fit&amp;dpi=150&amp;imagetype=Gif&amp;rotation=0&amp;color=%23000000&amp;bgcolor=%23ffffff&amp;qunit=Mm&amp;quiet=0&amp;eclevel=L" TargetMode="External"/><Relationship Id="rId51" Type="http://schemas.openxmlformats.org/officeDocument/2006/relationships/hyperlink" Target="https://barcode.tec-it.com/barcode.ashx?data=INV0051&amp;code=MobileQRCode&amp;multiplebarcodes=false&amp;translate-esc=false&amp;unit=Fit&amp;dpi=150&amp;imagetype=Gif&amp;rotation=0&amp;color=%23000000&amp;bgcolor=%23ffffff&amp;qunit=Mm&amp;quiet=0&amp;eclevel=L" TargetMode="External"/><Relationship Id="rId50" Type="http://schemas.openxmlformats.org/officeDocument/2006/relationships/hyperlink" Target="https://barcode.tec-it.com/barcode.ashx?data=INV0050&amp;code=MobileQRCode&amp;multiplebarcodes=false&amp;translate-esc=false&amp;unit=Fit&amp;dpi=150&amp;imagetype=Gif&amp;rotation=0&amp;color=%23000000&amp;bgcolor=%23ffffff&amp;qunit=Mm&amp;quiet=0&amp;eclevel=L" TargetMode="External"/><Relationship Id="rId53" Type="http://schemas.openxmlformats.org/officeDocument/2006/relationships/hyperlink" Target="https://barcode.tec-it.com/barcode.ashx?data=INV0053&amp;code=MobileQRCode&amp;multiplebarcodes=false&amp;translate-esc=false&amp;unit=Fit&amp;dpi=150&amp;imagetype=Gif&amp;rotation=0&amp;color=%23000000&amp;bgcolor=%23ffffff&amp;qunit=Mm&amp;quiet=0&amp;eclevel=L" TargetMode="External"/><Relationship Id="rId52" Type="http://schemas.openxmlformats.org/officeDocument/2006/relationships/hyperlink" Target="https://barcode.tec-it.com/barcode.ashx?data=INV0052&amp;code=MobileQRCode&amp;multiplebarcodes=false&amp;translate-esc=false&amp;unit=Fit&amp;dpi=150&amp;imagetype=Gif&amp;rotation=0&amp;color=%23000000&amp;bgcolor=%23ffffff&amp;qunit=Mm&amp;quiet=0&amp;eclevel=L" TargetMode="External"/><Relationship Id="rId11" Type="http://schemas.openxmlformats.org/officeDocument/2006/relationships/hyperlink" Target="https://barcode.tec-it.com/barcode.ashx?data=INV0011&amp;code=MobileQRCode&amp;multiplebarcodes=false&amp;translate-esc=false&amp;unit=Fit&amp;dpi=150&amp;imagetype=Gif&amp;rotation=0&amp;color=%23000000&amp;bgcolor=%23ffffff&amp;qunit=Mm&amp;quiet=0&amp;eclevel=L" TargetMode="External"/><Relationship Id="rId55" Type="http://schemas.openxmlformats.org/officeDocument/2006/relationships/hyperlink" Target="https://barcode.tec-it.com/barcode.ashx?data=INV0055&amp;code=MobileQRCode&amp;multiplebarcodes=false&amp;translate-esc=false&amp;unit=Fit&amp;dpi=150&amp;imagetype=Gif&amp;rotation=0&amp;color=%23000000&amp;bgcolor=%23ffffff&amp;qunit=Mm&amp;quiet=0&amp;eclevel=L" TargetMode="External"/><Relationship Id="rId10" Type="http://schemas.openxmlformats.org/officeDocument/2006/relationships/hyperlink" Target="https://barcode.tec-it.com/barcode.ashx?data=INV0010&amp;code=MobileQRCode&amp;multiplebarcodes=false&amp;translate-esc=false&amp;unit=Fit&amp;dpi=150&amp;imagetype=Gif&amp;rotation=0&amp;color=%23000000&amp;bgcolor=%23ffffff&amp;qunit=Mm&amp;quiet=0&amp;eclevel=L" TargetMode="External"/><Relationship Id="rId54" Type="http://schemas.openxmlformats.org/officeDocument/2006/relationships/hyperlink" Target="https://barcode.tec-it.com/barcode.ashx?data=INV0054&amp;code=MobileQRCode&amp;multiplebarcodes=false&amp;translate-esc=false&amp;unit=Fit&amp;dpi=150&amp;imagetype=Gif&amp;rotation=0&amp;color=%23000000&amp;bgcolor=%23ffffff&amp;qunit=Mm&amp;quiet=0&amp;eclevel=L" TargetMode="External"/><Relationship Id="rId13" Type="http://schemas.openxmlformats.org/officeDocument/2006/relationships/hyperlink" Target="https://barcode.tec-it.com/barcode.ashx?data=INV0013&amp;code=MobileQRCode&amp;multiplebarcodes=false&amp;translate-esc=false&amp;unit=Fit&amp;dpi=150&amp;imagetype=Gif&amp;rotation=0&amp;color=%23000000&amp;bgcolor=%23ffffff&amp;qunit=Mm&amp;quiet=0&amp;eclevel=L" TargetMode="External"/><Relationship Id="rId57" Type="http://schemas.openxmlformats.org/officeDocument/2006/relationships/hyperlink" Target="https://barcode.tec-it.com/barcode.ashx?data=INV0057&amp;code=MobileQRCode&amp;multiplebarcodes=false&amp;translate-esc=false&amp;unit=Fit&amp;dpi=150&amp;imagetype=Gif&amp;rotation=0&amp;color=%23000000&amp;bgcolor=%23ffffff&amp;qunit=Mm&amp;quiet=0&amp;eclevel=L" TargetMode="External"/><Relationship Id="rId12" Type="http://schemas.openxmlformats.org/officeDocument/2006/relationships/hyperlink" Target="https://barcode.tec-it.com/barcode.ashx?data=INV0012&amp;code=MobileQRCode&amp;multiplebarcodes=false&amp;translate-esc=false&amp;unit=Fit&amp;dpi=150&amp;imagetype=Gif&amp;rotation=0&amp;color=%23000000&amp;bgcolor=%23ffffff&amp;qunit=Mm&amp;quiet=0&amp;eclevel=L" TargetMode="External"/><Relationship Id="rId56" Type="http://schemas.openxmlformats.org/officeDocument/2006/relationships/hyperlink" Target="https://barcode.tec-it.com/barcode.ashx?data=INV0056&amp;code=MobileQRCode&amp;multiplebarcodes=false&amp;translate-esc=false&amp;unit=Fit&amp;dpi=150&amp;imagetype=Gif&amp;rotation=0&amp;color=%23000000&amp;bgcolor=%23ffffff&amp;qunit=Mm&amp;quiet=0&amp;eclevel=L" TargetMode="External"/><Relationship Id="rId15" Type="http://schemas.openxmlformats.org/officeDocument/2006/relationships/hyperlink" Target="https://barcode.tec-it.com/barcode.ashx?data=INV0015&amp;code=MobileQRCode&amp;multiplebarcodes=false&amp;translate-esc=false&amp;unit=Fit&amp;dpi=150&amp;imagetype=Gif&amp;rotation=0&amp;color=%23000000&amp;bgcolor=%23ffffff&amp;qunit=Mm&amp;quiet=0&amp;eclevel=L" TargetMode="External"/><Relationship Id="rId59" Type="http://schemas.openxmlformats.org/officeDocument/2006/relationships/hyperlink" Target="https://barcode.tec-it.com/barcode.ashx?data=INV0059&amp;code=MobileQRCode&amp;multiplebarcodes=false&amp;translate-esc=false&amp;unit=Fit&amp;dpi=150&amp;imagetype=Gif&amp;rotation=0&amp;color=%23000000&amp;bgcolor=%23ffffff&amp;qunit=Mm&amp;quiet=0&amp;eclevel=L" TargetMode="External"/><Relationship Id="rId14" Type="http://schemas.openxmlformats.org/officeDocument/2006/relationships/hyperlink" Target="https://barcode.tec-it.com/barcode.ashx?data=INV0014&amp;code=MobileQRCode&amp;multiplebarcodes=false&amp;translate-esc=false&amp;unit=Fit&amp;dpi=150&amp;imagetype=Gif&amp;rotation=0&amp;color=%23000000&amp;bgcolor=%23ffffff&amp;qunit=Mm&amp;quiet=0&amp;eclevel=L" TargetMode="External"/><Relationship Id="rId58" Type="http://schemas.openxmlformats.org/officeDocument/2006/relationships/hyperlink" Target="https://barcode.tec-it.com/barcode.ashx?data=INV0058&amp;code=MobileQRCode&amp;multiplebarcodes=false&amp;translate-esc=false&amp;unit=Fit&amp;dpi=150&amp;imagetype=Gif&amp;rotation=0&amp;color=%23000000&amp;bgcolor=%23ffffff&amp;qunit=Mm&amp;quiet=0&amp;eclevel=L" TargetMode="External"/><Relationship Id="rId17" Type="http://schemas.openxmlformats.org/officeDocument/2006/relationships/hyperlink" Target="https://barcode.tec-it.com/barcode.ashx?data=INV0017&amp;code=MobileQRCode&amp;multiplebarcodes=false&amp;translate-esc=false&amp;unit=Fit&amp;dpi=150&amp;imagetype=Gif&amp;rotation=0&amp;color=%23000000&amp;bgcolor=%23ffffff&amp;qunit=Mm&amp;quiet=0&amp;eclevel=L" TargetMode="External"/><Relationship Id="rId16" Type="http://schemas.openxmlformats.org/officeDocument/2006/relationships/hyperlink" Target="https://barcode.tec-it.com/barcode.ashx?data=INV0016&amp;code=MobileQRCode&amp;multiplebarcodes=false&amp;translate-esc=false&amp;unit=Fit&amp;dpi=150&amp;imagetype=Gif&amp;rotation=0&amp;color=%23000000&amp;bgcolor=%23ffffff&amp;qunit=Mm&amp;quiet=0&amp;eclevel=L" TargetMode="External"/><Relationship Id="rId19" Type="http://schemas.openxmlformats.org/officeDocument/2006/relationships/hyperlink" Target="https://barcode.tec-it.com/barcode.ashx?data=INV0019&amp;code=MobileQRCode&amp;multiplebarcodes=false&amp;translate-esc=false&amp;unit=Fit&amp;dpi=150&amp;imagetype=Gif&amp;rotation=0&amp;color=%23000000&amp;bgcolor=%23ffffff&amp;qunit=Mm&amp;quiet=0&amp;eclevel=L" TargetMode="External"/><Relationship Id="rId18" Type="http://schemas.openxmlformats.org/officeDocument/2006/relationships/hyperlink" Target="https://barcode.tec-it.com/barcode.ashx?data=INV0018&amp;code=MobileQRCode&amp;multiplebarcodes=false&amp;translate-esc=false&amp;unit=Fit&amp;dpi=150&amp;imagetype=Gif&amp;rotation=0&amp;color=%23000000&amp;bgcolor=%23ffffff&amp;qunit=Mm&amp;quiet=0&amp;eclevel=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9" max="9" width="35.5"/>
    <col customWidth="1" min="10" max="10" width="4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1" t="s">
        <v>11</v>
      </c>
      <c r="C2" s="1" t="s">
        <v>12</v>
      </c>
      <c r="D2" s="1" t="s">
        <v>13</v>
      </c>
      <c r="E2" s="1">
        <v>15.0</v>
      </c>
      <c r="F2" s="3">
        <f>SUMIF(inventoryin!E:E,B2,inventoryin!G:G)</f>
        <v>103</v>
      </c>
      <c r="G2" s="3">
        <f>SUMIF(inventoryout!E:E,B2,inventoryout!G:G)</f>
        <v>76</v>
      </c>
      <c r="H2" s="3">
        <f t="shared" ref="H2:H61" si="1">F2-G2</f>
        <v>27</v>
      </c>
      <c r="I2" s="4" t="s">
        <v>14</v>
      </c>
      <c r="J2" s="1" t="s">
        <v>15</v>
      </c>
    </row>
    <row r="3">
      <c r="A3" s="2" t="s">
        <v>16</v>
      </c>
      <c r="B3" s="1" t="s">
        <v>17</v>
      </c>
      <c r="C3" s="1" t="s">
        <v>18</v>
      </c>
      <c r="D3" s="1" t="s">
        <v>13</v>
      </c>
      <c r="E3" s="1">
        <v>3.0</v>
      </c>
      <c r="F3" s="3">
        <f>SUMIF(inventoryin!E:E,B3,inventoryin!G:G)</f>
        <v>6</v>
      </c>
      <c r="G3" s="3">
        <f>SUMIF(inventoryout!E:E,B3,inventoryout!G:G)</f>
        <v>0</v>
      </c>
      <c r="H3" s="3">
        <f t="shared" si="1"/>
        <v>6</v>
      </c>
      <c r="I3" s="4" t="s">
        <v>19</v>
      </c>
      <c r="J3" s="1" t="s">
        <v>20</v>
      </c>
    </row>
    <row r="4">
      <c r="A4" s="1" t="s">
        <v>21</v>
      </c>
      <c r="B4" s="1" t="s">
        <v>22</v>
      </c>
      <c r="C4" s="5" t="s">
        <v>23</v>
      </c>
      <c r="D4" s="1" t="s">
        <v>13</v>
      </c>
      <c r="E4" s="1">
        <v>50.0</v>
      </c>
      <c r="F4" s="3">
        <f>SUMIF(inventoryin!E:E,B4,inventoryin!G:G)</f>
        <v>392</v>
      </c>
      <c r="G4" s="3">
        <f>SUMIF(inventoryout!E:E,B4,inventoryout!G:G)</f>
        <v>64</v>
      </c>
      <c r="H4" s="3">
        <f t="shared" si="1"/>
        <v>328</v>
      </c>
      <c r="I4" s="4" t="s">
        <v>24</v>
      </c>
      <c r="J4" s="1" t="s">
        <v>25</v>
      </c>
    </row>
    <row r="5">
      <c r="A5" s="1" t="s">
        <v>26</v>
      </c>
      <c r="B5" s="1" t="s">
        <v>27</v>
      </c>
      <c r="C5" s="5" t="s">
        <v>28</v>
      </c>
      <c r="D5" s="1" t="s">
        <v>13</v>
      </c>
      <c r="E5" s="1">
        <v>30.0</v>
      </c>
      <c r="F5" s="3">
        <f>SUMIF(inventoryin!E:E,B5,inventoryin!G:G)</f>
        <v>250</v>
      </c>
      <c r="G5" s="3">
        <f>SUMIF(inventoryout!E:E,B5,inventoryout!G:G)</f>
        <v>63</v>
      </c>
      <c r="H5" s="3">
        <f t="shared" si="1"/>
        <v>187</v>
      </c>
      <c r="I5" s="4" t="s">
        <v>29</v>
      </c>
      <c r="J5" s="1" t="s">
        <v>30</v>
      </c>
    </row>
    <row r="6">
      <c r="A6" s="1" t="s">
        <v>31</v>
      </c>
      <c r="B6" s="1" t="s">
        <v>32</v>
      </c>
      <c r="C6" s="5" t="s">
        <v>33</v>
      </c>
      <c r="D6" s="1" t="s">
        <v>34</v>
      </c>
      <c r="E6" s="1">
        <v>10.0</v>
      </c>
      <c r="F6" s="3">
        <f>SUMIF(inventoryin!E:E,B6,inventoryin!G:G)</f>
        <v>38</v>
      </c>
      <c r="G6" s="3">
        <f>SUMIF(inventoryout!E:E,B6,inventoryout!G:G)</f>
        <v>26</v>
      </c>
      <c r="H6" s="3">
        <f t="shared" si="1"/>
        <v>12</v>
      </c>
      <c r="I6" s="4" t="s">
        <v>35</v>
      </c>
      <c r="J6" s="1" t="s">
        <v>36</v>
      </c>
    </row>
    <row r="7">
      <c r="A7" s="1" t="s">
        <v>37</v>
      </c>
      <c r="B7" s="1" t="s">
        <v>38</v>
      </c>
      <c r="C7" s="5" t="s">
        <v>39</v>
      </c>
      <c r="D7" s="1" t="s">
        <v>34</v>
      </c>
      <c r="E7" s="1">
        <v>5.0</v>
      </c>
      <c r="F7" s="3">
        <f>SUMIF(inventoryin!E:E,B7,inventoryin!G:G)</f>
        <v>18</v>
      </c>
      <c r="G7" s="3">
        <f>SUMIF(inventoryout!E:E,B7,inventoryout!G:G)</f>
        <v>0</v>
      </c>
      <c r="H7" s="3">
        <f t="shared" si="1"/>
        <v>18</v>
      </c>
      <c r="I7" s="4" t="s">
        <v>40</v>
      </c>
      <c r="J7" s="1" t="s">
        <v>41</v>
      </c>
    </row>
    <row r="8">
      <c r="A8" s="1" t="s">
        <v>42</v>
      </c>
      <c r="B8" s="1" t="s">
        <v>43</v>
      </c>
      <c r="C8" s="5" t="s">
        <v>44</v>
      </c>
      <c r="D8" s="1" t="s">
        <v>34</v>
      </c>
      <c r="E8" s="1">
        <v>5.0</v>
      </c>
      <c r="F8" s="3">
        <f>SUMIF(inventoryin!E:E,B8,inventoryin!G:G)</f>
        <v>14</v>
      </c>
      <c r="G8" s="3">
        <f>SUMIF(inventoryout!E:E,B8,inventoryout!G:G)</f>
        <v>0</v>
      </c>
      <c r="H8" s="3">
        <f t="shared" si="1"/>
        <v>14</v>
      </c>
      <c r="I8" s="4" t="s">
        <v>45</v>
      </c>
      <c r="J8" s="1" t="s">
        <v>46</v>
      </c>
    </row>
    <row r="9">
      <c r="A9" s="1" t="s">
        <v>47</v>
      </c>
      <c r="B9" s="1" t="s">
        <v>48</v>
      </c>
      <c r="C9" s="5" t="s">
        <v>49</v>
      </c>
      <c r="D9" s="1" t="s">
        <v>50</v>
      </c>
      <c r="E9" s="1">
        <v>40.0</v>
      </c>
      <c r="F9" s="3">
        <f>SUMIF(inventoryin!E:E,B9,inventoryin!G:G)</f>
        <v>217</v>
      </c>
      <c r="G9" s="3">
        <f>SUMIF(inventoryout!E:E,B9,inventoryout!G:G)</f>
        <v>137</v>
      </c>
      <c r="H9" s="3">
        <f t="shared" si="1"/>
        <v>80</v>
      </c>
      <c r="I9" s="4" t="s">
        <v>51</v>
      </c>
      <c r="J9" s="1" t="s">
        <v>52</v>
      </c>
    </row>
    <row r="10">
      <c r="A10" s="1" t="s">
        <v>53</v>
      </c>
      <c r="B10" s="1" t="s">
        <v>54</v>
      </c>
      <c r="C10" s="5" t="s">
        <v>55</v>
      </c>
      <c r="D10" s="1" t="s">
        <v>50</v>
      </c>
      <c r="E10" s="1">
        <v>20.0</v>
      </c>
      <c r="F10" s="3">
        <f>SUMIF(inventoryin!E:E,B10,inventoryin!G:G)</f>
        <v>63</v>
      </c>
      <c r="G10" s="3">
        <f>SUMIF(inventoryout!E:E,B10,inventoryout!G:G)</f>
        <v>1</v>
      </c>
      <c r="H10" s="3">
        <f t="shared" si="1"/>
        <v>62</v>
      </c>
      <c r="I10" s="4" t="s">
        <v>56</v>
      </c>
      <c r="J10" s="1" t="s">
        <v>57</v>
      </c>
    </row>
    <row r="11">
      <c r="A11" s="1" t="s">
        <v>58</v>
      </c>
      <c r="B11" s="1" t="s">
        <v>59</v>
      </c>
      <c r="C11" s="5" t="s">
        <v>60</v>
      </c>
      <c r="D11" s="1" t="s">
        <v>50</v>
      </c>
      <c r="E11" s="1">
        <v>30.0</v>
      </c>
      <c r="F11" s="3">
        <f>SUMIF(inventoryin!E:E,B11,inventoryin!G:G)</f>
        <v>93</v>
      </c>
      <c r="G11" s="3">
        <f>SUMIF(inventoryout!E:E,B11,inventoryout!G:G)</f>
        <v>6</v>
      </c>
      <c r="H11" s="3">
        <f t="shared" si="1"/>
        <v>87</v>
      </c>
      <c r="I11" s="4" t="s">
        <v>61</v>
      </c>
      <c r="J11" s="1" t="s">
        <v>62</v>
      </c>
    </row>
    <row r="12">
      <c r="A12" s="1" t="s">
        <v>63</v>
      </c>
      <c r="B12" s="1" t="s">
        <v>64</v>
      </c>
      <c r="C12" s="5" t="s">
        <v>65</v>
      </c>
      <c r="D12" s="1" t="s">
        <v>66</v>
      </c>
      <c r="E12" s="1">
        <v>7.0</v>
      </c>
      <c r="F12" s="3">
        <f>SUMIF(inventoryin!E:E,B12,inventoryin!G:G)</f>
        <v>10</v>
      </c>
      <c r="G12" s="3">
        <f>SUMIF(inventoryout!E:E,B12,inventoryout!G:G)</f>
        <v>0</v>
      </c>
      <c r="H12" s="3">
        <f t="shared" si="1"/>
        <v>10</v>
      </c>
      <c r="I12" s="4" t="s">
        <v>67</v>
      </c>
      <c r="J12" s="1" t="s">
        <v>68</v>
      </c>
    </row>
    <row r="13">
      <c r="A13" s="1" t="s">
        <v>69</v>
      </c>
      <c r="B13" s="1" t="s">
        <v>70</v>
      </c>
      <c r="C13" s="5" t="s">
        <v>71</v>
      </c>
      <c r="D13" s="1" t="s">
        <v>66</v>
      </c>
      <c r="E13" s="1">
        <v>10.0</v>
      </c>
      <c r="F13" s="3">
        <f>SUMIF(inventoryin!E:E,B13,inventoryin!G:G)</f>
        <v>17</v>
      </c>
      <c r="G13" s="3">
        <f>SUMIF(inventoryout!E:E,B13,inventoryout!G:G)</f>
        <v>6</v>
      </c>
      <c r="H13" s="3">
        <f t="shared" si="1"/>
        <v>11</v>
      </c>
      <c r="I13" s="4" t="s">
        <v>72</v>
      </c>
      <c r="J13" s="1" t="s">
        <v>73</v>
      </c>
    </row>
    <row r="14">
      <c r="A14" s="1" t="s">
        <v>74</v>
      </c>
      <c r="B14" s="1" t="s">
        <v>75</v>
      </c>
      <c r="C14" s="5" t="s">
        <v>76</v>
      </c>
      <c r="D14" s="1" t="s">
        <v>66</v>
      </c>
      <c r="E14" s="1">
        <v>30.0</v>
      </c>
      <c r="F14" s="3">
        <f>SUMIF(inventoryin!E:E,B14,inventoryin!G:G)</f>
        <v>280</v>
      </c>
      <c r="G14" s="3">
        <f>SUMIF(inventoryout!E:E,B14,inventoryout!G:G)</f>
        <v>160</v>
      </c>
      <c r="H14" s="3">
        <f t="shared" si="1"/>
        <v>120</v>
      </c>
      <c r="I14" s="4" t="s">
        <v>77</v>
      </c>
      <c r="J14" s="1" t="s">
        <v>78</v>
      </c>
    </row>
    <row r="15">
      <c r="A15" s="1" t="s">
        <v>79</v>
      </c>
      <c r="B15" s="1" t="s">
        <v>80</v>
      </c>
      <c r="C15" s="5" t="s">
        <v>81</v>
      </c>
      <c r="D15" s="1" t="s">
        <v>66</v>
      </c>
      <c r="E15" s="1">
        <v>3.0</v>
      </c>
      <c r="F15" s="3">
        <f>SUMIF(inventoryin!E:E,B15,inventoryin!G:G)</f>
        <v>5</v>
      </c>
      <c r="G15" s="3">
        <f>SUMIF(inventoryout!E:E,B15,inventoryout!G:G)</f>
        <v>0</v>
      </c>
      <c r="H15" s="3">
        <f t="shared" si="1"/>
        <v>5</v>
      </c>
      <c r="I15" s="4" t="s">
        <v>82</v>
      </c>
      <c r="J15" s="1" t="s">
        <v>83</v>
      </c>
    </row>
    <row r="16">
      <c r="A16" s="1" t="s">
        <v>84</v>
      </c>
      <c r="B16" s="1" t="s">
        <v>85</v>
      </c>
      <c r="C16" s="5" t="s">
        <v>86</v>
      </c>
      <c r="D16" s="1" t="s">
        <v>66</v>
      </c>
      <c r="E16" s="1">
        <v>5.0</v>
      </c>
      <c r="F16" s="3">
        <f>SUMIF(inventoryin!E:E,B16,inventoryin!G:G)</f>
        <v>14</v>
      </c>
      <c r="G16" s="3">
        <f>SUMIF(inventoryout!E:E,B16,inventoryout!G:G)</f>
        <v>0</v>
      </c>
      <c r="H16" s="3">
        <f t="shared" si="1"/>
        <v>14</v>
      </c>
      <c r="I16" s="4" t="s">
        <v>87</v>
      </c>
      <c r="J16" s="1" t="s">
        <v>88</v>
      </c>
    </row>
    <row r="17">
      <c r="A17" s="1" t="s">
        <v>89</v>
      </c>
      <c r="B17" s="1" t="s">
        <v>90</v>
      </c>
      <c r="C17" s="5" t="s">
        <v>91</v>
      </c>
      <c r="D17" s="1" t="s">
        <v>66</v>
      </c>
      <c r="E17" s="1">
        <v>5.0</v>
      </c>
      <c r="F17" s="3">
        <f>SUMIF(inventoryin!E:E,B17,inventoryin!G:G)</f>
        <v>11</v>
      </c>
      <c r="G17" s="3">
        <f>SUMIF(inventoryout!E:E,B17,inventoryout!G:G)</f>
        <v>0</v>
      </c>
      <c r="H17" s="3">
        <f t="shared" si="1"/>
        <v>11</v>
      </c>
      <c r="I17" s="4" t="s">
        <v>92</v>
      </c>
      <c r="J17" s="1" t="s">
        <v>93</v>
      </c>
    </row>
    <row r="18">
      <c r="A18" s="1" t="s">
        <v>94</v>
      </c>
      <c r="B18" s="1" t="s">
        <v>95</v>
      </c>
      <c r="C18" s="5" t="s">
        <v>96</v>
      </c>
      <c r="D18" s="1" t="s">
        <v>66</v>
      </c>
      <c r="E18" s="1">
        <v>5.0</v>
      </c>
      <c r="F18" s="3">
        <f>SUMIF(inventoryin!E:E,B18,inventoryin!G:G)</f>
        <v>19</v>
      </c>
      <c r="G18" s="3">
        <f>SUMIF(inventoryout!E:E,B18,inventoryout!G:G)</f>
        <v>0</v>
      </c>
      <c r="H18" s="3">
        <f t="shared" si="1"/>
        <v>19</v>
      </c>
      <c r="I18" s="4" t="s">
        <v>97</v>
      </c>
      <c r="J18" s="1" t="s">
        <v>98</v>
      </c>
    </row>
    <row r="19">
      <c r="A19" s="1" t="s">
        <v>99</v>
      </c>
      <c r="B19" s="1" t="s">
        <v>100</v>
      </c>
      <c r="C19" s="5" t="s">
        <v>101</v>
      </c>
      <c r="D19" s="1" t="s">
        <v>66</v>
      </c>
      <c r="E19" s="1">
        <v>0.0</v>
      </c>
      <c r="F19" s="3">
        <f>SUMIF(inventoryin!E:E,B19,inventoryin!G:G)</f>
        <v>0</v>
      </c>
      <c r="G19" s="3">
        <f>SUMIF(inventoryout!E:E,B19,inventoryout!G:G)</f>
        <v>0</v>
      </c>
      <c r="H19" s="3">
        <f t="shared" si="1"/>
        <v>0</v>
      </c>
      <c r="I19" s="4" t="s">
        <v>102</v>
      </c>
      <c r="J19" s="1" t="s">
        <v>103</v>
      </c>
    </row>
    <row r="20">
      <c r="A20" s="1" t="s">
        <v>104</v>
      </c>
      <c r="B20" s="1" t="s">
        <v>105</v>
      </c>
      <c r="C20" s="5" t="s">
        <v>106</v>
      </c>
      <c r="D20" s="1" t="s">
        <v>66</v>
      </c>
      <c r="E20" s="1">
        <v>10.0</v>
      </c>
      <c r="F20" s="3">
        <f>SUMIF(inventoryin!E:E,B20,inventoryin!G:G)</f>
        <v>38</v>
      </c>
      <c r="G20" s="3">
        <f>SUMIF(inventoryout!E:E,B20,inventoryout!G:G)</f>
        <v>33</v>
      </c>
      <c r="H20" s="3">
        <f t="shared" si="1"/>
        <v>5</v>
      </c>
      <c r="I20" s="4" t="s">
        <v>107</v>
      </c>
      <c r="J20" s="1" t="s">
        <v>108</v>
      </c>
    </row>
    <row r="21">
      <c r="A21" s="1" t="s">
        <v>109</v>
      </c>
      <c r="B21" s="1" t="s">
        <v>110</v>
      </c>
      <c r="C21" s="5" t="s">
        <v>111</v>
      </c>
      <c r="D21" s="1" t="s">
        <v>112</v>
      </c>
      <c r="E21" s="1">
        <v>10.0</v>
      </c>
      <c r="F21" s="3">
        <f>SUMIF(inventoryin!E:E,B21,inventoryin!G:G)</f>
        <v>40</v>
      </c>
      <c r="G21" s="3">
        <f>SUMIF(inventoryout!E:E,B21,inventoryout!G:G)</f>
        <v>19</v>
      </c>
      <c r="H21" s="3">
        <f t="shared" si="1"/>
        <v>21</v>
      </c>
      <c r="I21" s="4" t="s">
        <v>113</v>
      </c>
      <c r="J21" s="1" t="s">
        <v>114</v>
      </c>
    </row>
    <row r="22">
      <c r="A22" s="1" t="s">
        <v>115</v>
      </c>
      <c r="B22" s="1" t="s">
        <v>116</v>
      </c>
      <c r="C22" s="5" t="s">
        <v>117</v>
      </c>
      <c r="D22" s="1" t="s">
        <v>112</v>
      </c>
      <c r="E22" s="1">
        <v>10.0</v>
      </c>
      <c r="F22" s="3">
        <f>SUMIF(inventoryin!E:E,B22,inventoryin!G:G)</f>
        <v>37</v>
      </c>
      <c r="G22" s="3">
        <f>SUMIF(inventoryout!E:E,B22,inventoryout!G:G)</f>
        <v>7</v>
      </c>
      <c r="H22" s="3">
        <f t="shared" si="1"/>
        <v>30</v>
      </c>
      <c r="I22" s="4" t="s">
        <v>118</v>
      </c>
      <c r="J22" s="1" t="s">
        <v>119</v>
      </c>
    </row>
    <row r="23">
      <c r="A23" s="1" t="s">
        <v>120</v>
      </c>
      <c r="B23" s="1" t="s">
        <v>121</v>
      </c>
      <c r="C23" s="5" t="s">
        <v>122</v>
      </c>
      <c r="D23" s="1" t="s">
        <v>112</v>
      </c>
      <c r="E23" s="1">
        <v>0.0</v>
      </c>
      <c r="F23" s="3">
        <f>SUMIF(inventoryin!E:E,B23,inventoryin!G:G)</f>
        <v>9</v>
      </c>
      <c r="G23" s="3">
        <f>SUMIF(inventoryout!E:E,B23,inventoryout!G:G)</f>
        <v>3</v>
      </c>
      <c r="H23" s="3">
        <f t="shared" si="1"/>
        <v>6</v>
      </c>
      <c r="I23" s="4" t="s">
        <v>123</v>
      </c>
      <c r="J23" s="1" t="s">
        <v>124</v>
      </c>
    </row>
    <row r="24">
      <c r="A24" s="1" t="s">
        <v>125</v>
      </c>
      <c r="B24" s="1" t="s">
        <v>126</v>
      </c>
      <c r="C24" s="5" t="s">
        <v>127</v>
      </c>
      <c r="D24" s="1" t="s">
        <v>112</v>
      </c>
      <c r="E24" s="1">
        <v>5.0</v>
      </c>
      <c r="F24" s="3">
        <f>SUMIF(inventoryin!E:E,B24,inventoryin!G:G)</f>
        <v>20</v>
      </c>
      <c r="G24" s="3">
        <f>SUMIF(inventoryout!E:E,B24,inventoryout!G:G)</f>
        <v>3</v>
      </c>
      <c r="H24" s="3">
        <f t="shared" si="1"/>
        <v>17</v>
      </c>
      <c r="I24" s="4" t="s">
        <v>128</v>
      </c>
      <c r="J24" s="1" t="s">
        <v>129</v>
      </c>
    </row>
    <row r="25">
      <c r="A25" s="1" t="s">
        <v>130</v>
      </c>
      <c r="B25" s="1" t="s">
        <v>131</v>
      </c>
      <c r="C25" s="5" t="s">
        <v>132</v>
      </c>
      <c r="D25" s="1" t="s">
        <v>112</v>
      </c>
      <c r="E25" s="1">
        <v>5.0</v>
      </c>
      <c r="F25" s="3">
        <f>SUMIF(inventoryin!E:E,B25,inventoryin!G:G)</f>
        <v>15</v>
      </c>
      <c r="G25" s="3">
        <f>SUMIF(inventoryout!E:E,B25,inventoryout!G:G)</f>
        <v>0</v>
      </c>
      <c r="H25" s="3">
        <f t="shared" si="1"/>
        <v>15</v>
      </c>
      <c r="I25" s="4" t="s">
        <v>133</v>
      </c>
      <c r="J25" s="1" t="s">
        <v>134</v>
      </c>
    </row>
    <row r="26">
      <c r="A26" s="1" t="s">
        <v>135</v>
      </c>
      <c r="B26" s="1" t="s">
        <v>136</v>
      </c>
      <c r="C26" s="5" t="s">
        <v>137</v>
      </c>
      <c r="D26" s="1" t="s">
        <v>112</v>
      </c>
      <c r="E26" s="1">
        <v>10.0</v>
      </c>
      <c r="F26" s="3">
        <f>SUMIF(inventoryin!E:E,B26,inventoryin!G:G)</f>
        <v>19</v>
      </c>
      <c r="G26" s="3">
        <f>SUMIF(inventoryout!E:E,B26,inventoryout!G:G)</f>
        <v>3</v>
      </c>
      <c r="H26" s="3">
        <f t="shared" si="1"/>
        <v>16</v>
      </c>
      <c r="I26" s="4" t="s">
        <v>138</v>
      </c>
      <c r="J26" s="1" t="s">
        <v>139</v>
      </c>
    </row>
    <row r="27">
      <c r="A27" s="1" t="s">
        <v>140</v>
      </c>
      <c r="B27" s="1" t="s">
        <v>141</v>
      </c>
      <c r="C27" s="5" t="s">
        <v>142</v>
      </c>
      <c r="D27" s="1" t="s">
        <v>112</v>
      </c>
      <c r="E27" s="1">
        <v>5.0</v>
      </c>
      <c r="F27" s="3">
        <f>SUMIF(inventoryin!E:E,B27,inventoryin!G:G)</f>
        <v>11</v>
      </c>
      <c r="G27" s="3">
        <f>SUMIF(inventoryout!E:E,B27,inventoryout!G:G)</f>
        <v>0</v>
      </c>
      <c r="H27" s="3">
        <f t="shared" si="1"/>
        <v>11</v>
      </c>
      <c r="I27" s="4" t="s">
        <v>143</v>
      </c>
      <c r="J27" s="1" t="s">
        <v>144</v>
      </c>
    </row>
    <row r="28">
      <c r="A28" s="1" t="s">
        <v>145</v>
      </c>
      <c r="B28" s="1" t="s">
        <v>146</v>
      </c>
      <c r="C28" s="5" t="s">
        <v>147</v>
      </c>
      <c r="D28" s="1" t="s">
        <v>112</v>
      </c>
      <c r="E28" s="1">
        <v>3.0</v>
      </c>
      <c r="F28" s="3">
        <f>SUMIF(inventoryin!E:E,B28,inventoryin!G:G)</f>
        <v>7</v>
      </c>
      <c r="G28" s="3">
        <f>SUMIF(inventoryout!E:E,B28,inventoryout!G:G)</f>
        <v>3</v>
      </c>
      <c r="H28" s="3">
        <f t="shared" si="1"/>
        <v>4</v>
      </c>
      <c r="I28" s="4" t="s">
        <v>148</v>
      </c>
      <c r="J28" s="1" t="s">
        <v>149</v>
      </c>
    </row>
    <row r="29">
      <c r="A29" s="1" t="s">
        <v>150</v>
      </c>
      <c r="B29" s="1" t="s">
        <v>151</v>
      </c>
      <c r="C29" s="5" t="s">
        <v>152</v>
      </c>
      <c r="D29" s="1" t="s">
        <v>34</v>
      </c>
      <c r="E29" s="1">
        <v>10.0</v>
      </c>
      <c r="F29" s="3">
        <f>SUMIF(inventoryin!E:E,B29,inventoryin!G:G)</f>
        <v>95</v>
      </c>
      <c r="G29" s="3">
        <f>SUMIF(inventoryout!E:E,B29,inventoryout!G:G)</f>
        <v>71</v>
      </c>
      <c r="H29" s="3">
        <f t="shared" si="1"/>
        <v>24</v>
      </c>
      <c r="I29" s="4" t="s">
        <v>153</v>
      </c>
      <c r="J29" s="1" t="s">
        <v>154</v>
      </c>
    </row>
    <row r="30">
      <c r="A30" s="1" t="s">
        <v>155</v>
      </c>
      <c r="B30" s="1" t="s">
        <v>156</v>
      </c>
      <c r="C30" s="5" t="s">
        <v>157</v>
      </c>
      <c r="D30" s="1" t="s">
        <v>158</v>
      </c>
      <c r="E30" s="1">
        <v>2.0</v>
      </c>
      <c r="F30" s="3">
        <f>SUMIF(inventoryin!E:E,B30,inventoryin!G:G)</f>
        <v>3</v>
      </c>
      <c r="G30" s="3">
        <f>SUMIF(inventoryout!E:E,B30,inventoryout!G:G)</f>
        <v>0</v>
      </c>
      <c r="H30" s="3">
        <f t="shared" si="1"/>
        <v>3</v>
      </c>
      <c r="I30" s="4" t="s">
        <v>159</v>
      </c>
      <c r="J30" s="1" t="s">
        <v>160</v>
      </c>
    </row>
    <row r="31">
      <c r="A31" s="1" t="s">
        <v>161</v>
      </c>
      <c r="B31" s="1" t="s">
        <v>162</v>
      </c>
      <c r="C31" s="5" t="s">
        <v>163</v>
      </c>
      <c r="D31" s="1" t="s">
        <v>164</v>
      </c>
      <c r="E31" s="1">
        <v>30.0</v>
      </c>
      <c r="F31" s="3">
        <f>SUMIF(inventoryin!E:E,B31,inventoryin!G:G)</f>
        <v>105</v>
      </c>
      <c r="G31" s="3">
        <f>SUMIF(inventoryout!E:E,B31,inventoryout!G:G)</f>
        <v>48</v>
      </c>
      <c r="H31" s="3">
        <f t="shared" si="1"/>
        <v>57</v>
      </c>
      <c r="I31" s="4" t="s">
        <v>165</v>
      </c>
      <c r="J31" s="1" t="s">
        <v>166</v>
      </c>
    </row>
    <row r="32">
      <c r="A32" s="1" t="s">
        <v>167</v>
      </c>
      <c r="B32" s="1" t="s">
        <v>168</v>
      </c>
      <c r="C32" s="5" t="s">
        <v>169</v>
      </c>
      <c r="D32" s="1" t="s">
        <v>170</v>
      </c>
      <c r="E32" s="1">
        <v>30.0</v>
      </c>
      <c r="F32" s="3">
        <f>SUMIF(inventoryin!E:E,B32,inventoryin!G:G)</f>
        <v>113</v>
      </c>
      <c r="G32" s="3">
        <f>SUMIF(inventoryout!E:E,B32,inventoryout!G:G)</f>
        <v>55</v>
      </c>
      <c r="H32" s="3">
        <f t="shared" si="1"/>
        <v>58</v>
      </c>
      <c r="I32" s="4" t="s">
        <v>171</v>
      </c>
      <c r="J32" s="1" t="s">
        <v>172</v>
      </c>
    </row>
    <row r="33">
      <c r="A33" s="1" t="s">
        <v>173</v>
      </c>
      <c r="B33" s="1" t="s">
        <v>174</v>
      </c>
      <c r="C33" s="5" t="s">
        <v>175</v>
      </c>
      <c r="D33" s="1" t="s">
        <v>176</v>
      </c>
      <c r="E33" s="1">
        <v>30.0</v>
      </c>
      <c r="F33" s="3">
        <f>SUMIF(inventoryin!E:E,B33,inventoryin!G:G)</f>
        <v>71</v>
      </c>
      <c r="G33" s="3">
        <f>SUMIF(inventoryout!E:E,B33,inventoryout!G:G)</f>
        <v>49</v>
      </c>
      <c r="H33" s="3">
        <f t="shared" si="1"/>
        <v>22</v>
      </c>
      <c r="I33" s="4" t="s">
        <v>177</v>
      </c>
      <c r="J33" s="1" t="s">
        <v>178</v>
      </c>
    </row>
    <row r="34">
      <c r="A34" s="1" t="s">
        <v>179</v>
      </c>
      <c r="B34" s="1" t="s">
        <v>180</v>
      </c>
      <c r="C34" s="5" t="s">
        <v>181</v>
      </c>
      <c r="D34" s="1" t="s">
        <v>176</v>
      </c>
      <c r="E34" s="1">
        <v>30.0</v>
      </c>
      <c r="F34" s="3">
        <f>SUMIF(inventoryin!E:E,B34,inventoryin!G:G)</f>
        <v>71</v>
      </c>
      <c r="G34" s="3">
        <f>SUMIF(inventoryout!E:E,B34,inventoryout!G:G)</f>
        <v>70</v>
      </c>
      <c r="H34" s="3">
        <f t="shared" si="1"/>
        <v>1</v>
      </c>
      <c r="I34" s="4" t="s">
        <v>182</v>
      </c>
      <c r="J34" s="1" t="s">
        <v>183</v>
      </c>
    </row>
    <row r="35">
      <c r="A35" s="1" t="s">
        <v>184</v>
      </c>
      <c r="B35" s="1" t="s">
        <v>185</v>
      </c>
      <c r="C35" s="5" t="s">
        <v>186</v>
      </c>
      <c r="D35" s="1" t="s">
        <v>176</v>
      </c>
      <c r="E35" s="1">
        <v>5.0</v>
      </c>
      <c r="F35" s="3">
        <f>SUMIF(inventoryin!E:E,B35,inventoryin!G:G)</f>
        <v>12</v>
      </c>
      <c r="G35" s="3">
        <f>SUMIF(inventoryout!E:E,B35,inventoryout!G:G)</f>
        <v>3</v>
      </c>
      <c r="H35" s="3">
        <f t="shared" si="1"/>
        <v>9</v>
      </c>
      <c r="I35" s="4" t="s">
        <v>187</v>
      </c>
      <c r="J35" s="1" t="s">
        <v>188</v>
      </c>
    </row>
    <row r="36">
      <c r="A36" s="1" t="s">
        <v>189</v>
      </c>
      <c r="B36" s="1" t="s">
        <v>190</v>
      </c>
      <c r="C36" s="5" t="s">
        <v>191</v>
      </c>
      <c r="D36" s="1" t="s">
        <v>176</v>
      </c>
      <c r="E36" s="1">
        <v>10.0</v>
      </c>
      <c r="F36" s="3">
        <f>SUMIF(inventoryin!E:E,B36,inventoryin!G:G)</f>
        <v>20</v>
      </c>
      <c r="G36" s="3">
        <f>SUMIF(inventoryout!E:E,B36,inventoryout!G:G)</f>
        <v>0</v>
      </c>
      <c r="H36" s="3">
        <f t="shared" si="1"/>
        <v>20</v>
      </c>
      <c r="I36" s="4" t="s">
        <v>192</v>
      </c>
      <c r="J36" s="1" t="s">
        <v>193</v>
      </c>
    </row>
    <row r="37">
      <c r="A37" s="1" t="s">
        <v>194</v>
      </c>
      <c r="B37" s="1" t="s">
        <v>195</v>
      </c>
      <c r="C37" s="5" t="s">
        <v>196</v>
      </c>
      <c r="D37" s="1" t="s">
        <v>176</v>
      </c>
      <c r="E37" s="1">
        <v>5.0</v>
      </c>
      <c r="F37" s="3">
        <f>SUMIF(inventoryin!E:E,B37,inventoryin!G:G)</f>
        <v>2</v>
      </c>
      <c r="G37" s="3">
        <f>SUMIF(inventoryout!E:E,B37,inventoryout!G:G)</f>
        <v>0</v>
      </c>
      <c r="H37" s="3">
        <f t="shared" si="1"/>
        <v>2</v>
      </c>
      <c r="I37" s="4" t="s">
        <v>197</v>
      </c>
      <c r="J37" s="1" t="s">
        <v>198</v>
      </c>
    </row>
    <row r="38">
      <c r="A38" s="1" t="s">
        <v>199</v>
      </c>
      <c r="B38" s="1" t="s">
        <v>200</v>
      </c>
      <c r="C38" s="5" t="s">
        <v>201</v>
      </c>
      <c r="D38" s="1" t="s">
        <v>176</v>
      </c>
      <c r="E38" s="1">
        <v>5.0</v>
      </c>
      <c r="F38" s="3">
        <f>SUMIF(inventoryin!E:E,B38,inventoryin!G:G)</f>
        <v>20</v>
      </c>
      <c r="G38" s="3">
        <f>SUMIF(inventoryout!E:E,B38,inventoryout!G:G)</f>
        <v>2</v>
      </c>
      <c r="H38" s="3">
        <f t="shared" si="1"/>
        <v>18</v>
      </c>
      <c r="I38" s="4" t="s">
        <v>202</v>
      </c>
      <c r="J38" s="1" t="s">
        <v>203</v>
      </c>
    </row>
    <row r="39">
      <c r="A39" s="1" t="s">
        <v>204</v>
      </c>
      <c r="B39" s="1" t="s">
        <v>205</v>
      </c>
      <c r="C39" s="5" t="s">
        <v>206</v>
      </c>
      <c r="D39" s="1" t="s">
        <v>176</v>
      </c>
      <c r="E39" s="1">
        <v>5.0</v>
      </c>
      <c r="F39" s="3">
        <f>SUMIF(inventoryin!E:E,B39,inventoryin!G:G)</f>
        <v>11</v>
      </c>
      <c r="G39" s="3">
        <f>SUMIF(inventoryout!E:E,B39,inventoryout!G:G)</f>
        <v>0</v>
      </c>
      <c r="H39" s="3">
        <f t="shared" si="1"/>
        <v>11</v>
      </c>
      <c r="I39" s="4" t="s">
        <v>207</v>
      </c>
      <c r="J39" s="1" t="s">
        <v>208</v>
      </c>
    </row>
    <row r="40">
      <c r="A40" s="1" t="s">
        <v>209</v>
      </c>
      <c r="B40" s="1" t="s">
        <v>210</v>
      </c>
      <c r="C40" s="5" t="s">
        <v>211</v>
      </c>
      <c r="D40" s="1" t="s">
        <v>176</v>
      </c>
      <c r="E40" s="1">
        <v>10.0</v>
      </c>
      <c r="F40" s="3">
        <f>SUMIF(inventoryin!E:E,B40,inventoryin!G:G)</f>
        <v>44</v>
      </c>
      <c r="G40" s="3">
        <f>SUMIF(inventoryout!E:E,B40,inventoryout!G:G)</f>
        <v>32</v>
      </c>
      <c r="H40" s="3">
        <f t="shared" si="1"/>
        <v>12</v>
      </c>
      <c r="I40" s="4" t="s">
        <v>212</v>
      </c>
      <c r="J40" s="1" t="s">
        <v>213</v>
      </c>
    </row>
    <row r="41">
      <c r="A41" s="1" t="s">
        <v>214</v>
      </c>
      <c r="B41" s="1" t="s">
        <v>215</v>
      </c>
      <c r="C41" s="5" t="s">
        <v>216</v>
      </c>
      <c r="D41" s="1" t="s">
        <v>176</v>
      </c>
      <c r="E41" s="1">
        <v>5.0</v>
      </c>
      <c r="F41" s="3">
        <f>SUMIF(inventoryin!E:E,B41,inventoryin!G:G)</f>
        <v>19</v>
      </c>
      <c r="G41" s="3">
        <f>SUMIF(inventoryout!E:E,B41,inventoryout!G:G)</f>
        <v>0</v>
      </c>
      <c r="H41" s="3">
        <f t="shared" si="1"/>
        <v>19</v>
      </c>
      <c r="I41" s="4" t="s">
        <v>217</v>
      </c>
      <c r="J41" s="1" t="s">
        <v>218</v>
      </c>
    </row>
    <row r="42">
      <c r="A42" s="1" t="s">
        <v>219</v>
      </c>
      <c r="B42" s="1" t="s">
        <v>220</v>
      </c>
      <c r="C42" s="5" t="s">
        <v>221</v>
      </c>
      <c r="D42" s="1" t="s">
        <v>176</v>
      </c>
      <c r="E42" s="1">
        <v>5.0</v>
      </c>
      <c r="F42" s="3">
        <f>SUMIF(inventoryin!E:E,B42,inventoryin!G:G)</f>
        <v>23</v>
      </c>
      <c r="G42" s="3">
        <f>SUMIF(inventoryout!E:E,B42,inventoryout!G:G)</f>
        <v>13</v>
      </c>
      <c r="H42" s="3">
        <f t="shared" si="1"/>
        <v>10</v>
      </c>
      <c r="I42" s="4" t="s">
        <v>222</v>
      </c>
      <c r="J42" s="1" t="s">
        <v>223</v>
      </c>
    </row>
    <row r="43">
      <c r="A43" s="1" t="s">
        <v>224</v>
      </c>
      <c r="B43" s="1" t="s">
        <v>225</v>
      </c>
      <c r="C43" s="5" t="s">
        <v>226</v>
      </c>
      <c r="D43" s="1" t="s">
        <v>176</v>
      </c>
      <c r="E43" s="1">
        <v>10.0</v>
      </c>
      <c r="F43" s="3">
        <f>SUMIF(inventoryin!E:E,B43,inventoryin!G:G)</f>
        <v>42</v>
      </c>
      <c r="G43" s="3">
        <f>SUMIF(inventoryout!E:E,B43,inventoryout!G:G)</f>
        <v>3</v>
      </c>
      <c r="H43" s="3">
        <f t="shared" si="1"/>
        <v>39</v>
      </c>
      <c r="I43" s="4" t="s">
        <v>227</v>
      </c>
      <c r="J43" s="1" t="s">
        <v>228</v>
      </c>
    </row>
    <row r="44">
      <c r="A44" s="1" t="s">
        <v>229</v>
      </c>
      <c r="B44" s="1" t="s">
        <v>230</v>
      </c>
      <c r="C44" s="5" t="s">
        <v>231</v>
      </c>
      <c r="D44" s="1" t="s">
        <v>176</v>
      </c>
      <c r="E44" s="1">
        <v>5.0</v>
      </c>
      <c r="F44" s="3">
        <f>SUMIF(inventoryin!E:E,B44,inventoryin!G:G)</f>
        <v>14</v>
      </c>
      <c r="G44" s="3">
        <f>SUMIF(inventoryout!E:E,B44,inventoryout!G:G)</f>
        <v>0</v>
      </c>
      <c r="H44" s="3">
        <f t="shared" si="1"/>
        <v>14</v>
      </c>
      <c r="I44" s="4" t="s">
        <v>232</v>
      </c>
      <c r="J44" s="1" t="s">
        <v>233</v>
      </c>
    </row>
    <row r="45">
      <c r="A45" s="1" t="s">
        <v>234</v>
      </c>
      <c r="B45" s="1" t="s">
        <v>235</v>
      </c>
      <c r="C45" s="5" t="s">
        <v>236</v>
      </c>
      <c r="D45" s="1" t="s">
        <v>176</v>
      </c>
      <c r="E45" s="1">
        <v>3.0</v>
      </c>
      <c r="F45" s="3">
        <f>SUMIF(inventoryin!E:E,B45,inventoryin!G:G)</f>
        <v>14</v>
      </c>
      <c r="G45" s="3">
        <f>SUMIF(inventoryout!E:E,B45,inventoryout!G:G)</f>
        <v>10</v>
      </c>
      <c r="H45" s="3">
        <f t="shared" si="1"/>
        <v>4</v>
      </c>
      <c r="I45" s="4" t="s">
        <v>237</v>
      </c>
      <c r="J45" s="1" t="s">
        <v>238</v>
      </c>
    </row>
    <row r="46">
      <c r="A46" s="1" t="s">
        <v>239</v>
      </c>
      <c r="B46" s="1" t="s">
        <v>240</v>
      </c>
      <c r="C46" s="5" t="s">
        <v>241</v>
      </c>
      <c r="D46" s="1" t="s">
        <v>176</v>
      </c>
      <c r="E46" s="1">
        <v>10.0</v>
      </c>
      <c r="F46" s="3">
        <f>SUMIF(inventoryin!E:E,B46,inventoryin!G:G)</f>
        <v>30</v>
      </c>
      <c r="G46" s="3">
        <f>SUMIF(inventoryout!E:E,B46,inventoryout!G:G)</f>
        <v>0</v>
      </c>
      <c r="H46" s="3">
        <f t="shared" si="1"/>
        <v>30</v>
      </c>
      <c r="I46" s="4" t="s">
        <v>242</v>
      </c>
      <c r="J46" s="1" t="s">
        <v>243</v>
      </c>
    </row>
    <row r="47">
      <c r="A47" s="1" t="s">
        <v>244</v>
      </c>
      <c r="B47" s="1" t="s">
        <v>245</v>
      </c>
      <c r="C47" s="5" t="s">
        <v>246</v>
      </c>
      <c r="D47" s="1" t="s">
        <v>176</v>
      </c>
      <c r="E47" s="1">
        <v>10.0</v>
      </c>
      <c r="F47" s="3">
        <f>SUMIF(inventoryin!E:E,B47,inventoryin!G:G)</f>
        <v>42</v>
      </c>
      <c r="G47" s="3">
        <f>SUMIF(inventoryout!E:E,B47,inventoryout!G:G)</f>
        <v>20</v>
      </c>
      <c r="H47" s="3">
        <f t="shared" si="1"/>
        <v>22</v>
      </c>
      <c r="I47" s="4" t="s">
        <v>247</v>
      </c>
      <c r="J47" s="1" t="s">
        <v>248</v>
      </c>
    </row>
    <row r="48">
      <c r="A48" s="1" t="s">
        <v>249</v>
      </c>
      <c r="B48" s="1" t="s">
        <v>250</v>
      </c>
      <c r="C48" s="5" t="s">
        <v>251</v>
      </c>
      <c r="D48" s="1" t="s">
        <v>176</v>
      </c>
      <c r="E48" s="1">
        <v>5.0</v>
      </c>
      <c r="F48" s="3">
        <f>SUMIF(inventoryin!E:E,B48,inventoryin!G:G)</f>
        <v>13</v>
      </c>
      <c r="G48" s="3">
        <f>SUMIF(inventoryout!E:E,B48,inventoryout!G:G)</f>
        <v>0</v>
      </c>
      <c r="H48" s="3">
        <f t="shared" si="1"/>
        <v>13</v>
      </c>
      <c r="I48" s="4" t="s">
        <v>252</v>
      </c>
      <c r="J48" s="1" t="s">
        <v>253</v>
      </c>
    </row>
    <row r="49">
      <c r="A49" s="1" t="s">
        <v>254</v>
      </c>
      <c r="B49" s="1" t="s">
        <v>255</v>
      </c>
      <c r="C49" s="5" t="s">
        <v>256</v>
      </c>
      <c r="D49" s="1" t="s">
        <v>176</v>
      </c>
      <c r="E49" s="1">
        <v>10.0</v>
      </c>
      <c r="F49" s="3">
        <f>SUMIF(inventoryin!E:E,B49,inventoryin!G:G)</f>
        <v>35</v>
      </c>
      <c r="G49" s="3">
        <f>SUMIF(inventoryout!E:E,B49,inventoryout!G:G)</f>
        <v>4</v>
      </c>
      <c r="H49" s="3">
        <f t="shared" si="1"/>
        <v>31</v>
      </c>
      <c r="I49" s="4" t="s">
        <v>257</v>
      </c>
      <c r="J49" s="1" t="s">
        <v>258</v>
      </c>
    </row>
    <row r="50">
      <c r="A50" s="1" t="s">
        <v>259</v>
      </c>
      <c r="B50" s="1" t="s">
        <v>260</v>
      </c>
      <c r="C50" s="5" t="s">
        <v>261</v>
      </c>
      <c r="D50" s="1" t="s">
        <v>176</v>
      </c>
      <c r="E50" s="1">
        <v>5.0</v>
      </c>
      <c r="F50" s="3">
        <f>SUMIF(inventoryin!E:E,B50,inventoryin!G:G)</f>
        <v>12</v>
      </c>
      <c r="G50" s="3">
        <f>SUMIF(inventoryout!E:E,B50,inventoryout!G:G)</f>
        <v>2</v>
      </c>
      <c r="H50" s="3">
        <f t="shared" si="1"/>
        <v>10</v>
      </c>
      <c r="I50" s="4" t="s">
        <v>262</v>
      </c>
      <c r="J50" s="1" t="s">
        <v>263</v>
      </c>
    </row>
    <row r="51">
      <c r="A51" s="1" t="s">
        <v>264</v>
      </c>
      <c r="B51" s="1" t="s">
        <v>265</v>
      </c>
      <c r="C51" s="5" t="s">
        <v>266</v>
      </c>
      <c r="D51" s="1" t="s">
        <v>176</v>
      </c>
      <c r="E51" s="1">
        <v>5.0</v>
      </c>
      <c r="F51" s="3">
        <f>SUMIF(inventoryin!E:E,B51,inventoryin!G:G)</f>
        <v>9</v>
      </c>
      <c r="G51" s="3">
        <f>SUMIF(inventoryout!E:E,B51,inventoryout!G:G)</f>
        <v>0</v>
      </c>
      <c r="H51" s="3">
        <f t="shared" si="1"/>
        <v>9</v>
      </c>
      <c r="I51" s="4" t="s">
        <v>267</v>
      </c>
      <c r="J51" s="1" t="s">
        <v>268</v>
      </c>
    </row>
    <row r="52">
      <c r="A52" s="1" t="s">
        <v>269</v>
      </c>
      <c r="B52" s="1" t="s">
        <v>270</v>
      </c>
      <c r="C52" s="5" t="s">
        <v>271</v>
      </c>
      <c r="D52" s="1" t="s">
        <v>176</v>
      </c>
      <c r="E52" s="1">
        <v>2.0</v>
      </c>
      <c r="F52" s="3">
        <f>SUMIF(inventoryin!E:E,B52,inventoryin!G:G)</f>
        <v>5</v>
      </c>
      <c r="G52" s="3">
        <f>SUMIF(inventoryout!E:E,B52,inventoryout!G:G)</f>
        <v>2</v>
      </c>
      <c r="H52" s="3">
        <f t="shared" si="1"/>
        <v>3</v>
      </c>
      <c r="I52" s="4" t="s">
        <v>272</v>
      </c>
      <c r="J52" s="1" t="s">
        <v>273</v>
      </c>
    </row>
    <row r="53">
      <c r="A53" s="1" t="s">
        <v>274</v>
      </c>
      <c r="B53" s="1" t="s">
        <v>275</v>
      </c>
      <c r="C53" s="5" t="s">
        <v>276</v>
      </c>
      <c r="D53" s="1" t="s">
        <v>170</v>
      </c>
      <c r="E53" s="1">
        <v>5.0</v>
      </c>
      <c r="F53" s="3">
        <f>SUMIF(inventoryin!E:E,B53,inventoryin!G:G)</f>
        <v>26</v>
      </c>
      <c r="G53" s="3">
        <f>SUMIF(inventoryout!E:E,B53,inventoryout!G:G)</f>
        <v>11</v>
      </c>
      <c r="H53" s="3">
        <f t="shared" si="1"/>
        <v>15</v>
      </c>
      <c r="I53" s="4" t="s">
        <v>277</v>
      </c>
      <c r="J53" s="1" t="s">
        <v>278</v>
      </c>
    </row>
    <row r="54">
      <c r="A54" s="1" t="s">
        <v>279</v>
      </c>
      <c r="B54" s="1" t="s">
        <v>280</v>
      </c>
      <c r="C54" s="5" t="s">
        <v>281</v>
      </c>
      <c r="D54" s="1" t="s">
        <v>170</v>
      </c>
      <c r="E54" s="1">
        <v>5.0</v>
      </c>
      <c r="F54" s="3">
        <f>SUMIF(inventoryin!E:E,B54,inventoryin!G:G)</f>
        <v>26</v>
      </c>
      <c r="G54" s="3">
        <f>SUMIF(inventoryout!E:E,B54,inventoryout!G:G)</f>
        <v>18</v>
      </c>
      <c r="H54" s="3">
        <f t="shared" si="1"/>
        <v>8</v>
      </c>
      <c r="I54" s="4" t="s">
        <v>282</v>
      </c>
      <c r="J54" s="1" t="s">
        <v>283</v>
      </c>
    </row>
    <row r="55">
      <c r="A55" s="1" t="s">
        <v>284</v>
      </c>
      <c r="B55" s="1" t="s">
        <v>285</v>
      </c>
      <c r="C55" s="5" t="s">
        <v>286</v>
      </c>
      <c r="D55" s="1" t="s">
        <v>170</v>
      </c>
      <c r="E55" s="1">
        <v>10.0</v>
      </c>
      <c r="F55" s="3">
        <f>SUMIF(inventoryin!E:E,B55,inventoryin!G:G)</f>
        <v>30</v>
      </c>
      <c r="G55" s="3">
        <f>SUMIF(inventoryout!E:E,B55,inventoryout!G:G)</f>
        <v>0</v>
      </c>
      <c r="H55" s="3">
        <f t="shared" si="1"/>
        <v>30</v>
      </c>
      <c r="I55" s="4" t="s">
        <v>287</v>
      </c>
      <c r="J55" s="1" t="s">
        <v>288</v>
      </c>
    </row>
    <row r="56">
      <c r="A56" s="1" t="s">
        <v>289</v>
      </c>
      <c r="B56" s="1" t="s">
        <v>290</v>
      </c>
      <c r="C56" s="5" t="s">
        <v>291</v>
      </c>
      <c r="D56" s="1" t="s">
        <v>292</v>
      </c>
      <c r="E56" s="1">
        <v>5.0</v>
      </c>
      <c r="F56" s="3">
        <f>SUMIF(inventoryin!E:E,B56,inventoryin!G:G)</f>
        <v>9</v>
      </c>
      <c r="G56" s="3">
        <f>SUMIF(inventoryout!E:E,B56,inventoryout!G:G)</f>
        <v>0</v>
      </c>
      <c r="H56" s="3">
        <f t="shared" si="1"/>
        <v>9</v>
      </c>
      <c r="I56" s="4" t="s">
        <v>293</v>
      </c>
      <c r="J56" s="1" t="s">
        <v>294</v>
      </c>
    </row>
    <row r="57">
      <c r="A57" s="1" t="s">
        <v>295</v>
      </c>
      <c r="B57" s="1" t="s">
        <v>296</v>
      </c>
      <c r="C57" s="5" t="s">
        <v>297</v>
      </c>
      <c r="D57" s="1" t="s">
        <v>292</v>
      </c>
      <c r="E57" s="1">
        <v>10.0</v>
      </c>
      <c r="F57" s="3">
        <f>SUMIF(inventoryin!E:E,B57,inventoryin!G:G)</f>
        <v>23</v>
      </c>
      <c r="G57" s="3">
        <f>SUMIF(inventoryout!E:E,B57,inventoryout!G:G)</f>
        <v>0</v>
      </c>
      <c r="H57" s="3">
        <f t="shared" si="1"/>
        <v>23</v>
      </c>
      <c r="I57" s="4" t="s">
        <v>298</v>
      </c>
      <c r="J57" s="1" t="s">
        <v>299</v>
      </c>
    </row>
    <row r="58">
      <c r="A58" s="1" t="s">
        <v>300</v>
      </c>
      <c r="B58" s="1" t="s">
        <v>301</v>
      </c>
      <c r="C58" s="5" t="s">
        <v>302</v>
      </c>
      <c r="D58" s="1" t="s">
        <v>170</v>
      </c>
      <c r="E58" s="1">
        <v>2.0</v>
      </c>
      <c r="F58" s="3">
        <f>SUMIF(inventoryin!E:E,B58,inventoryin!G:G)</f>
        <v>6</v>
      </c>
      <c r="G58" s="3">
        <f>SUMIF(inventoryout!E:E,B58,inventoryout!G:G)</f>
        <v>2</v>
      </c>
      <c r="H58" s="3">
        <f t="shared" si="1"/>
        <v>4</v>
      </c>
      <c r="I58" s="4" t="s">
        <v>303</v>
      </c>
      <c r="J58" s="1" t="s">
        <v>304</v>
      </c>
    </row>
    <row r="59">
      <c r="A59" s="2" t="s">
        <v>305</v>
      </c>
      <c r="B59" s="1" t="s">
        <v>306</v>
      </c>
      <c r="C59" s="1" t="s">
        <v>307</v>
      </c>
      <c r="D59" s="1" t="s">
        <v>66</v>
      </c>
      <c r="E59" s="1">
        <v>1.0</v>
      </c>
      <c r="F59" s="3">
        <f>SUMIF(inventoryin!E:E,A59,inventoryin!G:G)</f>
        <v>0</v>
      </c>
      <c r="G59" s="3">
        <f>SUMIF(inventoryout!E:E,A59,inventoryout!G:G)</f>
        <v>0</v>
      </c>
      <c r="H59" s="3">
        <f t="shared" si="1"/>
        <v>0</v>
      </c>
      <c r="I59" s="4" t="s">
        <v>308</v>
      </c>
      <c r="J59" s="1" t="s">
        <v>309</v>
      </c>
    </row>
    <row r="60">
      <c r="A60" s="2" t="s">
        <v>310</v>
      </c>
      <c r="B60" s="1" t="s">
        <v>311</v>
      </c>
      <c r="C60" s="1" t="s">
        <v>312</v>
      </c>
      <c r="D60" s="1" t="s">
        <v>66</v>
      </c>
      <c r="E60" s="1">
        <v>1.0</v>
      </c>
      <c r="F60" s="3">
        <f>SUMIF(inventoryin!E:E,A60,inventoryin!G:G)</f>
        <v>0</v>
      </c>
      <c r="G60" s="3">
        <f>SUMIF(inventoryout!E:E,A60,inventoryout!G:G)</f>
        <v>0</v>
      </c>
      <c r="H60" s="3">
        <f t="shared" si="1"/>
        <v>0</v>
      </c>
      <c r="I60" s="4" t="s">
        <v>313</v>
      </c>
      <c r="J60" s="1" t="s">
        <v>314</v>
      </c>
    </row>
    <row r="61">
      <c r="A61" s="2" t="s">
        <v>315</v>
      </c>
      <c r="B61" s="1" t="s">
        <v>316</v>
      </c>
      <c r="C61" s="1" t="s">
        <v>317</v>
      </c>
      <c r="D61" s="1" t="s">
        <v>66</v>
      </c>
      <c r="E61" s="1">
        <v>1.0</v>
      </c>
      <c r="F61" s="3">
        <f>SUMIF(inventoryin!E:E,A61,inventoryin!G:G)</f>
        <v>0</v>
      </c>
      <c r="G61" s="3">
        <f>SUMIF(inventoryout!E:E,A61,inventoryout!G:G)</f>
        <v>0</v>
      </c>
      <c r="H61" s="3">
        <f t="shared" si="1"/>
        <v>0</v>
      </c>
      <c r="I61" s="4" t="s">
        <v>318</v>
      </c>
      <c r="J61" s="1" t="s">
        <v>319</v>
      </c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</sheetData>
  <autoFilter ref="$A$1:$J$58"/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6" max="6" width="29.63"/>
    <col customWidth="1" min="9" max="9" width="35.25"/>
  </cols>
  <sheetData>
    <row r="1">
      <c r="A1" s="1" t="s">
        <v>0</v>
      </c>
      <c r="B1" s="1" t="s">
        <v>320</v>
      </c>
      <c r="C1" s="1" t="s">
        <v>321</v>
      </c>
      <c r="D1" s="1" t="s">
        <v>322</v>
      </c>
      <c r="E1" s="1" t="s">
        <v>1</v>
      </c>
      <c r="F1" s="1" t="s">
        <v>323</v>
      </c>
      <c r="G1" s="1" t="s">
        <v>324</v>
      </c>
      <c r="H1" s="1" t="s">
        <v>3</v>
      </c>
      <c r="I1" s="1" t="s">
        <v>325</v>
      </c>
      <c r="J1" s="1" t="s">
        <v>326</v>
      </c>
    </row>
    <row r="2">
      <c r="A2" s="2" t="s">
        <v>10</v>
      </c>
      <c r="B2" s="1" t="s">
        <v>327</v>
      </c>
      <c r="C2" s="6">
        <v>243654.0</v>
      </c>
      <c r="D2" s="7">
        <v>0.5509606481481482</v>
      </c>
      <c r="E2" s="1" t="s">
        <v>27</v>
      </c>
      <c r="F2" s="1" t="s">
        <v>28</v>
      </c>
      <c r="G2" s="1">
        <v>10.0</v>
      </c>
      <c r="H2" s="1" t="s">
        <v>66</v>
      </c>
      <c r="I2" s="1" t="s">
        <v>328</v>
      </c>
      <c r="J2" s="1" t="s">
        <v>329</v>
      </c>
    </row>
    <row r="3">
      <c r="A3" s="2" t="s">
        <v>21</v>
      </c>
      <c r="B3" s="1" t="s">
        <v>330</v>
      </c>
      <c r="C3" s="6">
        <v>243656.0</v>
      </c>
      <c r="D3" s="7">
        <v>0.8714699074074074</v>
      </c>
      <c r="E3" s="1" t="s">
        <v>162</v>
      </c>
      <c r="F3" s="1" t="s">
        <v>163</v>
      </c>
      <c r="G3" s="1">
        <v>1.0</v>
      </c>
      <c r="H3" s="1" t="s">
        <v>164</v>
      </c>
      <c r="I3" s="1" t="s">
        <v>328</v>
      </c>
      <c r="J3" s="1" t="s">
        <v>329</v>
      </c>
    </row>
    <row r="4">
      <c r="A4" s="2" t="s">
        <v>26</v>
      </c>
      <c r="B4" s="1" t="s">
        <v>331</v>
      </c>
      <c r="C4" s="6">
        <v>243656.0</v>
      </c>
      <c r="D4" s="7">
        <v>0.8718055555555555</v>
      </c>
      <c r="E4" s="1" t="s">
        <v>220</v>
      </c>
      <c r="F4" s="1" t="s">
        <v>221</v>
      </c>
      <c r="G4" s="1">
        <v>1.0</v>
      </c>
      <c r="H4" s="1" t="s">
        <v>176</v>
      </c>
      <c r="I4" s="1" t="s">
        <v>328</v>
      </c>
      <c r="J4" s="1" t="s">
        <v>329</v>
      </c>
    </row>
    <row r="5">
      <c r="A5" s="2" t="s">
        <v>31</v>
      </c>
      <c r="B5" s="1" t="s">
        <v>332</v>
      </c>
      <c r="C5" s="6">
        <v>243656.0</v>
      </c>
      <c r="D5" s="7">
        <v>0.8720601851851851</v>
      </c>
      <c r="E5" s="1" t="s">
        <v>146</v>
      </c>
      <c r="F5" s="1" t="s">
        <v>147</v>
      </c>
      <c r="G5" s="1">
        <v>1.0</v>
      </c>
      <c r="H5" s="1" t="s">
        <v>112</v>
      </c>
      <c r="I5" s="1" t="s">
        <v>328</v>
      </c>
      <c r="J5" s="1" t="s">
        <v>329</v>
      </c>
    </row>
    <row r="6">
      <c r="A6" s="2" t="s">
        <v>37</v>
      </c>
      <c r="B6" s="1" t="s">
        <v>333</v>
      </c>
      <c r="C6" s="6">
        <v>243656.0</v>
      </c>
      <c r="D6" s="7">
        <v>0.8723263888888889</v>
      </c>
      <c r="E6" s="1" t="s">
        <v>136</v>
      </c>
      <c r="F6" s="1" t="s">
        <v>137</v>
      </c>
      <c r="G6" s="1">
        <v>2.0</v>
      </c>
      <c r="H6" s="1" t="s">
        <v>112</v>
      </c>
      <c r="I6" s="1" t="s">
        <v>328</v>
      </c>
      <c r="J6" s="1" t="s">
        <v>329</v>
      </c>
    </row>
    <row r="7">
      <c r="A7" s="2" t="s">
        <v>42</v>
      </c>
      <c r="B7" s="1" t="s">
        <v>334</v>
      </c>
      <c r="C7" s="6">
        <v>243663.0</v>
      </c>
      <c r="D7" s="7">
        <v>0.828738425925926</v>
      </c>
      <c r="E7" s="1" t="s">
        <v>22</v>
      </c>
      <c r="F7" s="1" t="s">
        <v>23</v>
      </c>
      <c r="G7" s="1">
        <v>22.0</v>
      </c>
      <c r="H7" s="1" t="s">
        <v>13</v>
      </c>
      <c r="I7" s="1" t="s">
        <v>328</v>
      </c>
      <c r="J7" s="1" t="s">
        <v>329</v>
      </c>
    </row>
    <row r="8">
      <c r="A8" s="2" t="s">
        <v>47</v>
      </c>
      <c r="B8" s="1" t="s">
        <v>335</v>
      </c>
      <c r="C8" s="6">
        <v>243663.0</v>
      </c>
      <c r="D8" s="7">
        <v>0.8294675925925926</v>
      </c>
      <c r="E8" s="1" t="s">
        <v>75</v>
      </c>
      <c r="F8" s="1" t="s">
        <v>76</v>
      </c>
      <c r="G8" s="1">
        <v>50.0</v>
      </c>
      <c r="H8" s="1" t="s">
        <v>66</v>
      </c>
      <c r="I8" s="1" t="s">
        <v>328</v>
      </c>
      <c r="J8" s="1" t="s">
        <v>329</v>
      </c>
    </row>
    <row r="9">
      <c r="A9" s="2" t="s">
        <v>53</v>
      </c>
      <c r="B9" s="1" t="s">
        <v>336</v>
      </c>
      <c r="C9" s="6">
        <v>243664.0</v>
      </c>
      <c r="D9" s="7">
        <v>0.35778935185185184</v>
      </c>
      <c r="E9" s="1" t="s">
        <v>32</v>
      </c>
      <c r="F9" s="1" t="s">
        <v>33</v>
      </c>
      <c r="G9" s="1">
        <v>6.0</v>
      </c>
      <c r="H9" s="1" t="s">
        <v>34</v>
      </c>
      <c r="I9" s="1" t="s">
        <v>328</v>
      </c>
      <c r="J9" s="1" t="s">
        <v>337</v>
      </c>
    </row>
    <row r="10">
      <c r="A10" s="2" t="s">
        <v>58</v>
      </c>
      <c r="B10" s="1" t="s">
        <v>338</v>
      </c>
      <c r="C10" s="6">
        <v>243664.0</v>
      </c>
      <c r="D10" s="7">
        <v>0.358125</v>
      </c>
      <c r="E10" s="1" t="s">
        <v>162</v>
      </c>
      <c r="F10" s="1" t="s">
        <v>163</v>
      </c>
      <c r="G10" s="1">
        <v>13.0</v>
      </c>
      <c r="H10" s="1" t="s">
        <v>164</v>
      </c>
      <c r="I10" s="1" t="s">
        <v>328</v>
      </c>
      <c r="J10" s="1" t="s">
        <v>337</v>
      </c>
    </row>
    <row r="11">
      <c r="A11" s="2" t="s">
        <v>63</v>
      </c>
      <c r="B11" s="1" t="s">
        <v>339</v>
      </c>
      <c r="C11" s="6">
        <v>243664.0</v>
      </c>
      <c r="D11" s="7">
        <v>0.3584027777777778</v>
      </c>
      <c r="E11" s="1" t="s">
        <v>174</v>
      </c>
      <c r="F11" s="1" t="s">
        <v>175</v>
      </c>
      <c r="G11" s="1">
        <v>13.0</v>
      </c>
      <c r="H11" s="1" t="s">
        <v>176</v>
      </c>
      <c r="I11" s="1" t="s">
        <v>328</v>
      </c>
      <c r="J11" s="1" t="s">
        <v>337</v>
      </c>
    </row>
    <row r="12">
      <c r="A12" s="2" t="s">
        <v>69</v>
      </c>
      <c r="B12" s="1" t="s">
        <v>340</v>
      </c>
      <c r="C12" s="6">
        <v>243664.0</v>
      </c>
      <c r="D12" s="7">
        <v>0.3586226851851852</v>
      </c>
      <c r="E12" s="1" t="s">
        <v>180</v>
      </c>
      <c r="F12" s="1" t="s">
        <v>181</v>
      </c>
      <c r="G12" s="1">
        <v>13.0</v>
      </c>
      <c r="H12" s="1" t="s">
        <v>176</v>
      </c>
      <c r="I12" s="1" t="s">
        <v>328</v>
      </c>
      <c r="J12" s="1" t="s">
        <v>337</v>
      </c>
    </row>
    <row r="13">
      <c r="A13" s="2" t="s">
        <v>74</v>
      </c>
      <c r="B13" s="1" t="s">
        <v>341</v>
      </c>
      <c r="C13" s="6">
        <v>243664.0</v>
      </c>
      <c r="D13" s="7">
        <v>0.35899305555555555</v>
      </c>
      <c r="E13" s="1" t="s">
        <v>151</v>
      </c>
      <c r="F13" s="1" t="s">
        <v>152</v>
      </c>
      <c r="G13" s="1">
        <v>12.0</v>
      </c>
      <c r="H13" s="1" t="s">
        <v>34</v>
      </c>
      <c r="I13" s="1" t="s">
        <v>328</v>
      </c>
      <c r="J13" s="1" t="s">
        <v>337</v>
      </c>
    </row>
    <row r="14">
      <c r="A14" s="2" t="s">
        <v>79</v>
      </c>
      <c r="B14" s="1" t="s">
        <v>342</v>
      </c>
      <c r="C14" s="6">
        <v>243664.0</v>
      </c>
      <c r="D14" s="7">
        <v>0.4675462962962963</v>
      </c>
      <c r="E14" s="1" t="s">
        <v>146</v>
      </c>
      <c r="F14" s="1" t="s">
        <v>147</v>
      </c>
      <c r="G14" s="1">
        <v>1.0</v>
      </c>
      <c r="H14" s="1" t="s">
        <v>112</v>
      </c>
      <c r="I14" s="1" t="s">
        <v>328</v>
      </c>
      <c r="J14" s="1" t="s">
        <v>337</v>
      </c>
    </row>
    <row r="15">
      <c r="A15" s="2" t="s">
        <v>84</v>
      </c>
      <c r="B15" s="1" t="s">
        <v>343</v>
      </c>
      <c r="C15" s="6">
        <v>243664.0</v>
      </c>
      <c r="D15" s="7">
        <v>0.5553819444444444</v>
      </c>
      <c r="E15" s="1" t="s">
        <v>75</v>
      </c>
      <c r="F15" s="1" t="s">
        <v>76</v>
      </c>
      <c r="G15" s="1">
        <v>10.0</v>
      </c>
      <c r="H15" s="1" t="s">
        <v>66</v>
      </c>
      <c r="I15" s="1" t="s">
        <v>328</v>
      </c>
      <c r="J15" s="1" t="s">
        <v>337</v>
      </c>
    </row>
    <row r="16">
      <c r="A16" s="2" t="s">
        <v>89</v>
      </c>
      <c r="B16" s="1" t="s">
        <v>344</v>
      </c>
      <c r="C16" s="6">
        <v>243664.0</v>
      </c>
      <c r="D16" s="7">
        <v>0.5558101851851852</v>
      </c>
      <c r="E16" s="1" t="s">
        <v>168</v>
      </c>
      <c r="F16" s="1" t="s">
        <v>169</v>
      </c>
      <c r="G16" s="1">
        <v>15.0</v>
      </c>
      <c r="H16" s="1" t="s">
        <v>345</v>
      </c>
      <c r="I16" s="1" t="s">
        <v>328</v>
      </c>
      <c r="J16" s="1" t="s">
        <v>337</v>
      </c>
    </row>
    <row r="17">
      <c r="A17" s="2" t="s">
        <v>94</v>
      </c>
      <c r="B17" s="1" t="s">
        <v>346</v>
      </c>
      <c r="C17" s="6">
        <v>243668.0</v>
      </c>
      <c r="D17" s="7">
        <v>0.5721643518518519</v>
      </c>
      <c r="E17" s="1" t="s">
        <v>235</v>
      </c>
      <c r="F17" s="1" t="s">
        <v>236</v>
      </c>
      <c r="G17" s="1">
        <v>1.0</v>
      </c>
      <c r="H17" s="1" t="s">
        <v>176</v>
      </c>
      <c r="I17" s="1" t="s">
        <v>328</v>
      </c>
      <c r="J17" s="1" t="s">
        <v>337</v>
      </c>
    </row>
    <row r="18">
      <c r="A18" s="2" t="s">
        <v>99</v>
      </c>
      <c r="B18" s="1" t="s">
        <v>347</v>
      </c>
      <c r="C18" s="6">
        <v>243677.0</v>
      </c>
      <c r="D18" s="7">
        <v>0.6824421296296296</v>
      </c>
      <c r="E18" s="1" t="s">
        <v>75</v>
      </c>
      <c r="F18" s="1" t="s">
        <v>76</v>
      </c>
      <c r="G18" s="1">
        <v>10.0</v>
      </c>
      <c r="H18" s="1" t="s">
        <v>66</v>
      </c>
      <c r="I18" s="1" t="s">
        <v>328</v>
      </c>
      <c r="J18" s="1" t="s">
        <v>337</v>
      </c>
    </row>
    <row r="19">
      <c r="A19" s="2" t="s">
        <v>104</v>
      </c>
      <c r="B19" s="1" t="s">
        <v>348</v>
      </c>
      <c r="C19" s="1" t="s">
        <v>349</v>
      </c>
      <c r="D19" s="7">
        <v>0.4666087962962963</v>
      </c>
      <c r="E19" s="1" t="s">
        <v>48</v>
      </c>
      <c r="F19" s="1" t="s">
        <v>350</v>
      </c>
      <c r="G19" s="1">
        <v>1.0</v>
      </c>
      <c r="H19" s="1" t="s">
        <v>50</v>
      </c>
      <c r="I19" s="1" t="s">
        <v>328</v>
      </c>
      <c r="J19" s="1" t="s">
        <v>337</v>
      </c>
    </row>
    <row r="20">
      <c r="A20" s="2" t="s">
        <v>109</v>
      </c>
      <c r="B20" s="1" t="s">
        <v>351</v>
      </c>
      <c r="C20" s="1" t="s">
        <v>349</v>
      </c>
      <c r="D20" s="7">
        <v>0.46697916666666667</v>
      </c>
      <c r="E20" s="1" t="s">
        <v>59</v>
      </c>
      <c r="F20" s="1" t="s">
        <v>60</v>
      </c>
      <c r="G20" s="1">
        <v>1.0</v>
      </c>
      <c r="H20" s="1" t="s">
        <v>50</v>
      </c>
      <c r="I20" s="1" t="s">
        <v>328</v>
      </c>
      <c r="J20" s="1" t="s">
        <v>337</v>
      </c>
    </row>
    <row r="21">
      <c r="A21" s="2" t="s">
        <v>115</v>
      </c>
      <c r="B21" s="1" t="s">
        <v>352</v>
      </c>
      <c r="C21" s="6">
        <v>243682.0</v>
      </c>
      <c r="D21" s="7">
        <v>0.3790162037037037</v>
      </c>
      <c r="E21" s="1" t="s">
        <v>11</v>
      </c>
      <c r="F21" s="1" t="s">
        <v>12</v>
      </c>
      <c r="G21" s="1">
        <v>10.0</v>
      </c>
      <c r="H21" s="1" t="s">
        <v>13</v>
      </c>
      <c r="I21" s="1" t="s">
        <v>328</v>
      </c>
      <c r="J21" s="1" t="s">
        <v>337</v>
      </c>
    </row>
    <row r="22">
      <c r="A22" s="2" t="s">
        <v>120</v>
      </c>
      <c r="B22" s="1" t="s">
        <v>353</v>
      </c>
      <c r="C22" s="6">
        <v>243682.0</v>
      </c>
      <c r="D22" s="7">
        <v>0.3801967592592593</v>
      </c>
      <c r="E22" s="1" t="s">
        <v>116</v>
      </c>
      <c r="F22" s="1" t="s">
        <v>117</v>
      </c>
      <c r="G22" s="1">
        <v>1.0</v>
      </c>
      <c r="H22" s="1" t="s">
        <v>112</v>
      </c>
      <c r="I22" s="1" t="s">
        <v>328</v>
      </c>
      <c r="J22" s="1" t="s">
        <v>337</v>
      </c>
    </row>
    <row r="23">
      <c r="A23" s="2" t="s">
        <v>125</v>
      </c>
      <c r="B23" s="1" t="s">
        <v>354</v>
      </c>
      <c r="C23" s="6">
        <v>243684.0</v>
      </c>
      <c r="D23" s="7">
        <v>0.47197916666666667</v>
      </c>
      <c r="E23" s="1" t="s">
        <v>11</v>
      </c>
      <c r="F23" s="1" t="s">
        <v>12</v>
      </c>
      <c r="G23" s="1">
        <v>2.0</v>
      </c>
      <c r="H23" s="1" t="s">
        <v>13</v>
      </c>
      <c r="I23" s="1" t="s">
        <v>328</v>
      </c>
      <c r="J23" s="1" t="s">
        <v>337</v>
      </c>
    </row>
    <row r="24">
      <c r="A24" s="2" t="s">
        <v>130</v>
      </c>
      <c r="B24" s="1" t="s">
        <v>355</v>
      </c>
      <c r="C24" s="6">
        <v>243685.0</v>
      </c>
      <c r="D24" s="7">
        <v>0.4879513888888889</v>
      </c>
      <c r="E24" s="1" t="s">
        <v>48</v>
      </c>
      <c r="F24" s="1" t="s">
        <v>350</v>
      </c>
      <c r="G24" s="1">
        <v>1.0</v>
      </c>
      <c r="H24" s="1" t="s">
        <v>50</v>
      </c>
      <c r="I24" s="1" t="s">
        <v>328</v>
      </c>
      <c r="J24" s="1" t="s">
        <v>337</v>
      </c>
    </row>
    <row r="25">
      <c r="A25" s="2" t="s">
        <v>135</v>
      </c>
      <c r="B25" s="1" t="s">
        <v>356</v>
      </c>
      <c r="C25" s="6">
        <v>243685.0</v>
      </c>
      <c r="D25" s="7">
        <v>0.48842592592592593</v>
      </c>
      <c r="E25" s="1" t="s">
        <v>255</v>
      </c>
      <c r="F25" s="1" t="s">
        <v>256</v>
      </c>
      <c r="G25" s="1">
        <v>2.0</v>
      </c>
      <c r="H25" s="1" t="s">
        <v>176</v>
      </c>
      <c r="I25" s="1" t="s">
        <v>328</v>
      </c>
      <c r="J25" s="1" t="s">
        <v>337</v>
      </c>
    </row>
    <row r="26">
      <c r="A26" s="2" t="s">
        <v>140</v>
      </c>
      <c r="B26" s="1" t="s">
        <v>357</v>
      </c>
      <c r="C26" s="6">
        <v>243687.0</v>
      </c>
      <c r="D26" s="7">
        <v>0.44886574074074076</v>
      </c>
      <c r="E26" s="1" t="s">
        <v>48</v>
      </c>
      <c r="F26" s="1" t="s">
        <v>350</v>
      </c>
      <c r="G26" s="1">
        <v>1.0</v>
      </c>
      <c r="H26" s="1" t="s">
        <v>50</v>
      </c>
      <c r="I26" s="1" t="s">
        <v>328</v>
      </c>
      <c r="J26" s="1" t="s">
        <v>337</v>
      </c>
    </row>
    <row r="27">
      <c r="A27" s="2" t="s">
        <v>145</v>
      </c>
      <c r="B27" s="1" t="s">
        <v>358</v>
      </c>
      <c r="C27" s="6">
        <v>243687.0</v>
      </c>
      <c r="D27" s="7">
        <v>0.4633217592592593</v>
      </c>
      <c r="E27" s="1" t="s">
        <v>11</v>
      </c>
      <c r="F27" s="1" t="s">
        <v>12</v>
      </c>
      <c r="G27" s="1">
        <v>5.0</v>
      </c>
      <c r="H27" s="1" t="s">
        <v>13</v>
      </c>
      <c r="I27" s="1" t="s">
        <v>328</v>
      </c>
      <c r="J27" s="1" t="s">
        <v>337</v>
      </c>
    </row>
    <row r="28">
      <c r="A28" s="2" t="s">
        <v>150</v>
      </c>
      <c r="B28" s="1" t="s">
        <v>359</v>
      </c>
      <c r="C28" s="6">
        <v>243690.0</v>
      </c>
      <c r="D28" s="7">
        <v>0.47921296296296295</v>
      </c>
      <c r="E28" s="1" t="s">
        <v>54</v>
      </c>
      <c r="F28" s="1" t="s">
        <v>360</v>
      </c>
      <c r="G28" s="1">
        <v>1.0</v>
      </c>
      <c r="H28" s="1" t="s">
        <v>50</v>
      </c>
      <c r="I28" s="1" t="s">
        <v>328</v>
      </c>
      <c r="J28" s="1" t="s">
        <v>337</v>
      </c>
    </row>
    <row r="29">
      <c r="A29" s="2" t="s">
        <v>155</v>
      </c>
      <c r="B29" s="1" t="s">
        <v>361</v>
      </c>
      <c r="C29" s="6">
        <v>243690.0</v>
      </c>
      <c r="D29" s="7">
        <v>0.47954861111111113</v>
      </c>
      <c r="E29" s="1" t="s">
        <v>48</v>
      </c>
      <c r="F29" s="1" t="s">
        <v>350</v>
      </c>
      <c r="G29" s="1">
        <v>1.0</v>
      </c>
      <c r="H29" s="1" t="s">
        <v>50</v>
      </c>
      <c r="I29" s="1" t="s">
        <v>328</v>
      </c>
      <c r="J29" s="1" t="s">
        <v>337</v>
      </c>
    </row>
    <row r="30">
      <c r="A30" s="2" t="s">
        <v>161</v>
      </c>
      <c r="B30" s="1" t="s">
        <v>362</v>
      </c>
      <c r="C30" s="6">
        <v>243696.0</v>
      </c>
      <c r="D30" s="7">
        <v>0.649375</v>
      </c>
      <c r="E30" s="1" t="s">
        <v>185</v>
      </c>
      <c r="F30" s="1" t="s">
        <v>363</v>
      </c>
      <c r="G30" s="1">
        <v>2.0</v>
      </c>
      <c r="H30" s="1" t="s">
        <v>176</v>
      </c>
      <c r="I30" s="1" t="s">
        <v>328</v>
      </c>
      <c r="J30" s="1" t="s">
        <v>337</v>
      </c>
    </row>
    <row r="31">
      <c r="A31" s="2" t="s">
        <v>167</v>
      </c>
      <c r="B31" s="1" t="s">
        <v>364</v>
      </c>
      <c r="C31" s="6">
        <v>243697.0</v>
      </c>
      <c r="D31" s="7">
        <v>0.6433449074074075</v>
      </c>
      <c r="E31" s="1" t="s">
        <v>110</v>
      </c>
      <c r="F31" s="1" t="s">
        <v>111</v>
      </c>
      <c r="G31" s="1">
        <v>7.0</v>
      </c>
      <c r="H31" s="1" t="s">
        <v>112</v>
      </c>
      <c r="I31" s="1" t="s">
        <v>328</v>
      </c>
      <c r="J31" s="1" t="s">
        <v>337</v>
      </c>
    </row>
    <row r="32">
      <c r="A32" s="2" t="s">
        <v>173</v>
      </c>
      <c r="B32" s="1" t="s">
        <v>365</v>
      </c>
      <c r="C32" s="6">
        <v>243697.0</v>
      </c>
      <c r="D32" s="7">
        <v>0.6437037037037037</v>
      </c>
      <c r="E32" s="1" t="s">
        <v>116</v>
      </c>
      <c r="F32" s="1" t="s">
        <v>117</v>
      </c>
      <c r="G32" s="1">
        <v>2.0</v>
      </c>
      <c r="H32" s="1" t="s">
        <v>112</v>
      </c>
      <c r="I32" s="1" t="s">
        <v>328</v>
      </c>
      <c r="J32" s="1" t="s">
        <v>337</v>
      </c>
    </row>
    <row r="33">
      <c r="A33" s="2" t="s">
        <v>179</v>
      </c>
      <c r="B33" s="1" t="s">
        <v>366</v>
      </c>
      <c r="C33" s="6">
        <v>243697.0</v>
      </c>
      <c r="D33" s="7">
        <v>0.6439351851851852</v>
      </c>
      <c r="E33" s="1" t="s">
        <v>121</v>
      </c>
      <c r="F33" s="1" t="s">
        <v>122</v>
      </c>
      <c r="G33" s="1">
        <v>1.0</v>
      </c>
      <c r="H33" s="1" t="s">
        <v>112</v>
      </c>
      <c r="I33" s="1" t="s">
        <v>328</v>
      </c>
      <c r="J33" s="1" t="s">
        <v>337</v>
      </c>
    </row>
    <row r="34">
      <c r="A34" s="2" t="s">
        <v>184</v>
      </c>
      <c r="B34" s="1" t="s">
        <v>367</v>
      </c>
      <c r="C34" s="6">
        <v>243697.0</v>
      </c>
      <c r="D34" s="7">
        <v>0.6443287037037037</v>
      </c>
      <c r="E34" s="1" t="s">
        <v>48</v>
      </c>
      <c r="F34" s="1" t="s">
        <v>350</v>
      </c>
      <c r="G34" s="1">
        <v>1.0</v>
      </c>
      <c r="H34" s="1" t="s">
        <v>50</v>
      </c>
      <c r="I34" s="1" t="s">
        <v>328</v>
      </c>
      <c r="J34" s="1" t="s">
        <v>337</v>
      </c>
    </row>
    <row r="35">
      <c r="A35" s="2" t="s">
        <v>189</v>
      </c>
      <c r="B35" s="1" t="s">
        <v>368</v>
      </c>
      <c r="C35" s="6">
        <v>243703.0</v>
      </c>
      <c r="D35" s="7">
        <v>0.6678240740740741</v>
      </c>
      <c r="E35" s="1" t="s">
        <v>48</v>
      </c>
      <c r="F35" s="1" t="s">
        <v>350</v>
      </c>
      <c r="G35" s="1">
        <v>1.0</v>
      </c>
      <c r="H35" s="1" t="s">
        <v>50</v>
      </c>
      <c r="I35" s="1" t="s">
        <v>328</v>
      </c>
      <c r="J35" s="1" t="s">
        <v>337</v>
      </c>
    </row>
    <row r="36">
      <c r="A36" s="2" t="s">
        <v>194</v>
      </c>
      <c r="B36" s="1" t="s">
        <v>369</v>
      </c>
      <c r="C36" s="6">
        <v>243711.0</v>
      </c>
      <c r="D36" s="7">
        <v>0.6043287037037037</v>
      </c>
      <c r="E36" s="1" t="s">
        <v>48</v>
      </c>
      <c r="F36" s="1" t="s">
        <v>350</v>
      </c>
      <c r="G36" s="1">
        <v>1.0</v>
      </c>
      <c r="H36" s="1" t="s">
        <v>50</v>
      </c>
      <c r="I36" s="1" t="s">
        <v>328</v>
      </c>
      <c r="J36" s="1" t="s">
        <v>337</v>
      </c>
    </row>
    <row r="37">
      <c r="A37" s="2" t="s">
        <v>199</v>
      </c>
      <c r="B37" s="1" t="s">
        <v>370</v>
      </c>
      <c r="C37" s="6">
        <v>243711.0</v>
      </c>
      <c r="D37" s="7">
        <v>0.6046296296296296</v>
      </c>
      <c r="E37" s="1" t="s">
        <v>116</v>
      </c>
      <c r="F37" s="1" t="s">
        <v>117</v>
      </c>
      <c r="G37" s="1">
        <v>2.0</v>
      </c>
      <c r="H37" s="1" t="s">
        <v>112</v>
      </c>
      <c r="I37" s="1" t="s">
        <v>328</v>
      </c>
      <c r="J37" s="1" t="s">
        <v>337</v>
      </c>
    </row>
    <row r="38">
      <c r="A38" s="2" t="s">
        <v>204</v>
      </c>
      <c r="B38" s="1" t="s">
        <v>371</v>
      </c>
      <c r="C38" s="6">
        <v>243711.0</v>
      </c>
      <c r="D38" s="7">
        <v>0.6048726851851852</v>
      </c>
      <c r="E38" s="1" t="s">
        <v>220</v>
      </c>
      <c r="F38" s="1" t="s">
        <v>221</v>
      </c>
      <c r="G38" s="1">
        <v>2.0</v>
      </c>
      <c r="H38" s="1" t="s">
        <v>176</v>
      </c>
      <c r="I38" s="1" t="s">
        <v>328</v>
      </c>
      <c r="J38" s="1" t="s">
        <v>337</v>
      </c>
    </row>
    <row r="39">
      <c r="A39" s="2" t="s">
        <v>209</v>
      </c>
      <c r="B39" s="1" t="s">
        <v>372</v>
      </c>
      <c r="C39" s="6">
        <v>243712.0</v>
      </c>
      <c r="D39" s="7">
        <v>0.37300925925925926</v>
      </c>
      <c r="E39" s="1" t="s">
        <v>27</v>
      </c>
      <c r="F39" s="1" t="s">
        <v>28</v>
      </c>
      <c r="G39" s="1">
        <v>15.0</v>
      </c>
      <c r="H39" s="1" t="s">
        <v>13</v>
      </c>
      <c r="I39" s="1" t="s">
        <v>328</v>
      </c>
      <c r="J39" s="1" t="s">
        <v>337</v>
      </c>
    </row>
    <row r="40">
      <c r="A40" s="2" t="s">
        <v>214</v>
      </c>
      <c r="B40" s="1" t="s">
        <v>373</v>
      </c>
      <c r="C40" s="6">
        <v>243713.0</v>
      </c>
      <c r="D40" s="7">
        <v>0.4702777777777778</v>
      </c>
      <c r="E40" s="1" t="s">
        <v>180</v>
      </c>
      <c r="F40" s="1" t="s">
        <v>181</v>
      </c>
      <c r="G40" s="1">
        <v>2.0</v>
      </c>
      <c r="H40" s="1" t="s">
        <v>176</v>
      </c>
      <c r="I40" s="1" t="s">
        <v>328</v>
      </c>
      <c r="J40" s="1" t="s">
        <v>337</v>
      </c>
    </row>
    <row r="41">
      <c r="A41" s="2" t="s">
        <v>219</v>
      </c>
      <c r="B41" s="1" t="s">
        <v>374</v>
      </c>
      <c r="C41" s="6">
        <v>243713.0</v>
      </c>
      <c r="D41" s="7">
        <v>0.47096064814814814</v>
      </c>
      <c r="E41" s="1" t="s">
        <v>32</v>
      </c>
      <c r="F41" s="1" t="s">
        <v>33</v>
      </c>
      <c r="G41" s="1">
        <v>10.0</v>
      </c>
      <c r="H41" s="1" t="s">
        <v>34</v>
      </c>
      <c r="I41" s="1" t="s">
        <v>328</v>
      </c>
      <c r="J41" s="1" t="s">
        <v>337</v>
      </c>
    </row>
    <row r="42">
      <c r="A42" s="2" t="s">
        <v>224</v>
      </c>
      <c r="B42" s="1" t="s">
        <v>375</v>
      </c>
      <c r="C42" s="6">
        <v>243721.0</v>
      </c>
      <c r="D42" s="7">
        <v>0.5880324074074074</v>
      </c>
      <c r="E42" s="1" t="s">
        <v>75</v>
      </c>
      <c r="F42" s="1" t="s">
        <v>76</v>
      </c>
      <c r="G42" s="1">
        <v>10.0</v>
      </c>
      <c r="H42" s="1" t="s">
        <v>66</v>
      </c>
      <c r="I42" s="1" t="s">
        <v>328</v>
      </c>
      <c r="J42" s="1" t="s">
        <v>337</v>
      </c>
    </row>
    <row r="43">
      <c r="A43" s="2" t="s">
        <v>229</v>
      </c>
      <c r="B43" s="1" t="s">
        <v>376</v>
      </c>
      <c r="C43" s="6">
        <v>243721.0</v>
      </c>
      <c r="D43" s="7">
        <v>0.5885185185185186</v>
      </c>
      <c r="E43" s="1" t="s">
        <v>48</v>
      </c>
      <c r="F43" s="1" t="s">
        <v>350</v>
      </c>
      <c r="G43" s="1">
        <v>4.0</v>
      </c>
      <c r="H43" s="1" t="s">
        <v>50</v>
      </c>
      <c r="I43" s="1" t="s">
        <v>328</v>
      </c>
      <c r="J43" s="1" t="s">
        <v>337</v>
      </c>
    </row>
    <row r="44">
      <c r="A44" s="2" t="s">
        <v>234</v>
      </c>
      <c r="B44" s="1" t="s">
        <v>377</v>
      </c>
      <c r="C44" s="6">
        <v>243727.0</v>
      </c>
      <c r="D44" s="7">
        <v>0.4814236111111111</v>
      </c>
      <c r="E44" s="1" t="s">
        <v>48</v>
      </c>
      <c r="F44" s="1" t="s">
        <v>350</v>
      </c>
      <c r="G44" s="1">
        <v>1.0</v>
      </c>
      <c r="H44" s="1" t="s">
        <v>50</v>
      </c>
      <c r="I44" s="1" t="s">
        <v>328</v>
      </c>
      <c r="J44" s="1" t="s">
        <v>337</v>
      </c>
    </row>
    <row r="45">
      <c r="A45" s="2" t="s">
        <v>239</v>
      </c>
      <c r="B45" s="1" t="s">
        <v>378</v>
      </c>
      <c r="C45" s="6">
        <v>243737.0</v>
      </c>
      <c r="D45" s="7">
        <v>0.6167361111111112</v>
      </c>
      <c r="E45" s="1" t="s">
        <v>48</v>
      </c>
      <c r="F45" s="1" t="s">
        <v>350</v>
      </c>
      <c r="G45" s="1">
        <v>3.0</v>
      </c>
      <c r="H45" s="1" t="s">
        <v>50</v>
      </c>
      <c r="I45" s="1" t="s">
        <v>328</v>
      </c>
      <c r="J45" s="1" t="s">
        <v>337</v>
      </c>
    </row>
    <row r="46">
      <c r="A46" s="2" t="s">
        <v>244</v>
      </c>
      <c r="B46" s="1" t="s">
        <v>379</v>
      </c>
      <c r="C46" s="6">
        <v>243746.0</v>
      </c>
      <c r="D46" s="7">
        <v>0.6019791666666666</v>
      </c>
      <c r="E46" s="1" t="s">
        <v>280</v>
      </c>
      <c r="F46" s="1" t="s">
        <v>281</v>
      </c>
      <c r="G46" s="1">
        <v>6.0</v>
      </c>
      <c r="H46" s="1" t="s">
        <v>170</v>
      </c>
      <c r="I46" s="1" t="s">
        <v>328</v>
      </c>
      <c r="J46" s="1" t="s">
        <v>337</v>
      </c>
    </row>
    <row r="47">
      <c r="A47" s="2" t="s">
        <v>249</v>
      </c>
      <c r="B47" s="1" t="s">
        <v>380</v>
      </c>
      <c r="C47" s="6">
        <v>243746.0</v>
      </c>
      <c r="D47" s="7">
        <v>0.6022569444444444</v>
      </c>
      <c r="E47" s="1" t="s">
        <v>275</v>
      </c>
      <c r="F47" s="1" t="s">
        <v>276</v>
      </c>
      <c r="G47" s="1">
        <v>3.0</v>
      </c>
      <c r="H47" s="1" t="s">
        <v>170</v>
      </c>
      <c r="I47" s="1" t="s">
        <v>328</v>
      </c>
      <c r="J47" s="1" t="s">
        <v>337</v>
      </c>
    </row>
    <row r="48">
      <c r="A48" s="2" t="s">
        <v>254</v>
      </c>
      <c r="B48" s="1" t="s">
        <v>381</v>
      </c>
      <c r="C48" s="6">
        <v>243746.0</v>
      </c>
      <c r="D48" s="7">
        <v>0.6025115740740741</v>
      </c>
      <c r="E48" s="1" t="s">
        <v>105</v>
      </c>
      <c r="F48" s="1" t="s">
        <v>106</v>
      </c>
      <c r="G48" s="1">
        <v>10.0</v>
      </c>
      <c r="H48" s="1" t="s">
        <v>66</v>
      </c>
      <c r="I48" s="1" t="s">
        <v>328</v>
      </c>
      <c r="J48" s="1" t="s">
        <v>337</v>
      </c>
    </row>
    <row r="49">
      <c r="A49" s="2" t="s">
        <v>259</v>
      </c>
      <c r="B49" s="1" t="s">
        <v>382</v>
      </c>
      <c r="C49" s="6">
        <v>243746.0</v>
      </c>
      <c r="D49" s="7">
        <v>0.6027546296296297</v>
      </c>
      <c r="E49" s="1" t="s">
        <v>48</v>
      </c>
      <c r="F49" s="1" t="s">
        <v>350</v>
      </c>
      <c r="G49" s="1">
        <v>1.0</v>
      </c>
      <c r="H49" s="1" t="s">
        <v>50</v>
      </c>
      <c r="I49" s="1" t="s">
        <v>328</v>
      </c>
      <c r="J49" s="1" t="s">
        <v>337</v>
      </c>
    </row>
    <row r="50">
      <c r="A50" s="2" t="s">
        <v>264</v>
      </c>
      <c r="B50" s="1" t="s">
        <v>383</v>
      </c>
      <c r="C50" s="6">
        <v>243747.0</v>
      </c>
      <c r="D50" s="7">
        <v>0.6575925925925926</v>
      </c>
      <c r="E50" s="1" t="s">
        <v>48</v>
      </c>
      <c r="F50" s="1" t="s">
        <v>350</v>
      </c>
      <c r="G50" s="1">
        <v>2.0</v>
      </c>
      <c r="H50" s="1" t="s">
        <v>50</v>
      </c>
      <c r="I50" s="1" t="s">
        <v>328</v>
      </c>
      <c r="J50" s="1" t="s">
        <v>337</v>
      </c>
    </row>
    <row r="51">
      <c r="A51" s="2" t="s">
        <v>269</v>
      </c>
      <c r="B51" s="1" t="s">
        <v>384</v>
      </c>
      <c r="C51" s="6">
        <v>243753.0</v>
      </c>
      <c r="D51" s="7">
        <v>0.5526388888888889</v>
      </c>
      <c r="E51" s="1" t="s">
        <v>48</v>
      </c>
      <c r="F51" s="1" t="s">
        <v>350</v>
      </c>
      <c r="G51" s="1">
        <v>6.0</v>
      </c>
      <c r="H51" s="1" t="s">
        <v>50</v>
      </c>
      <c r="I51" s="1" t="s">
        <v>328</v>
      </c>
      <c r="J51" s="1" t="s">
        <v>337</v>
      </c>
    </row>
    <row r="52">
      <c r="A52" s="2" t="s">
        <v>274</v>
      </c>
      <c r="B52" s="1" t="s">
        <v>385</v>
      </c>
      <c r="C52" s="6">
        <v>243759.0</v>
      </c>
      <c r="D52" s="7">
        <v>0.6741782407407407</v>
      </c>
      <c r="E52" s="1" t="s">
        <v>301</v>
      </c>
      <c r="F52" s="1" t="s">
        <v>302</v>
      </c>
      <c r="G52" s="1">
        <v>1.0</v>
      </c>
      <c r="H52" s="1" t="s">
        <v>170</v>
      </c>
      <c r="I52" s="1" t="s">
        <v>328</v>
      </c>
      <c r="J52" s="1" t="s">
        <v>337</v>
      </c>
    </row>
    <row r="53">
      <c r="A53" s="2" t="s">
        <v>279</v>
      </c>
      <c r="B53" s="1" t="s">
        <v>386</v>
      </c>
      <c r="C53" s="6">
        <v>243759.0</v>
      </c>
      <c r="D53" s="7">
        <v>0.674375</v>
      </c>
      <c r="E53" s="1" t="s">
        <v>48</v>
      </c>
      <c r="F53" s="1" t="s">
        <v>350</v>
      </c>
      <c r="G53" s="1">
        <v>2.0</v>
      </c>
      <c r="H53" s="1" t="s">
        <v>50</v>
      </c>
      <c r="I53" s="1" t="s">
        <v>328</v>
      </c>
      <c r="J53" s="1" t="s">
        <v>337</v>
      </c>
    </row>
    <row r="54">
      <c r="A54" s="2" t="s">
        <v>284</v>
      </c>
      <c r="B54" s="1" t="s">
        <v>387</v>
      </c>
      <c r="C54" s="6">
        <v>243761.0</v>
      </c>
      <c r="D54" s="7">
        <v>0.6071412037037037</v>
      </c>
      <c r="E54" s="1" t="s">
        <v>48</v>
      </c>
      <c r="F54" s="1" t="s">
        <v>350</v>
      </c>
      <c r="G54" s="1">
        <v>2.0</v>
      </c>
      <c r="H54" s="1" t="s">
        <v>50</v>
      </c>
      <c r="I54" s="1" t="s">
        <v>328</v>
      </c>
      <c r="J54" s="1" t="s">
        <v>337</v>
      </c>
    </row>
    <row r="55">
      <c r="A55" s="2" t="s">
        <v>289</v>
      </c>
      <c r="B55" s="1" t="s">
        <v>388</v>
      </c>
      <c r="C55" s="6">
        <v>243762.0</v>
      </c>
      <c r="D55" s="7">
        <v>0.6553356481481482</v>
      </c>
      <c r="E55" s="1" t="s">
        <v>48</v>
      </c>
      <c r="F55" s="1" t="s">
        <v>350</v>
      </c>
      <c r="G55" s="1">
        <v>3.0</v>
      </c>
      <c r="H55" s="1" t="s">
        <v>50</v>
      </c>
      <c r="I55" s="1" t="s">
        <v>328</v>
      </c>
      <c r="J55" s="1" t="s">
        <v>389</v>
      </c>
    </row>
    <row r="56">
      <c r="A56" s="2" t="s">
        <v>295</v>
      </c>
      <c r="B56" s="1" t="s">
        <v>390</v>
      </c>
      <c r="C56" s="6">
        <v>243764.0</v>
      </c>
      <c r="D56" s="7">
        <v>0.5945833333333334</v>
      </c>
      <c r="E56" s="1" t="s">
        <v>48</v>
      </c>
      <c r="F56" s="1" t="s">
        <v>350</v>
      </c>
      <c r="G56" s="1">
        <v>4.0</v>
      </c>
      <c r="H56" s="1" t="s">
        <v>50</v>
      </c>
      <c r="I56" s="1" t="s">
        <v>328</v>
      </c>
      <c r="J56" s="1" t="s">
        <v>337</v>
      </c>
    </row>
    <row r="57">
      <c r="A57" s="2" t="s">
        <v>300</v>
      </c>
      <c r="B57" s="1" t="s">
        <v>391</v>
      </c>
      <c r="C57" s="6">
        <v>243766.0</v>
      </c>
      <c r="D57" s="7">
        <v>0.6473148148148148</v>
      </c>
      <c r="E57" s="1" t="s">
        <v>22</v>
      </c>
      <c r="F57" s="1" t="s">
        <v>23</v>
      </c>
      <c r="G57" s="1">
        <v>20.0</v>
      </c>
      <c r="H57" s="1" t="s">
        <v>13</v>
      </c>
      <c r="I57" s="1" t="s">
        <v>328</v>
      </c>
      <c r="J57" s="1" t="s">
        <v>337</v>
      </c>
    </row>
    <row r="58">
      <c r="A58" s="2" t="s">
        <v>305</v>
      </c>
      <c r="B58" s="1" t="s">
        <v>392</v>
      </c>
      <c r="C58" s="6">
        <v>243770.0</v>
      </c>
      <c r="D58" s="7">
        <v>0.5061342592592593</v>
      </c>
      <c r="E58" s="1" t="s">
        <v>48</v>
      </c>
      <c r="F58" s="1" t="s">
        <v>350</v>
      </c>
      <c r="G58" s="1">
        <v>1.0</v>
      </c>
      <c r="H58" s="1" t="s">
        <v>50</v>
      </c>
      <c r="I58" s="1" t="s">
        <v>328</v>
      </c>
      <c r="J58" s="1" t="s">
        <v>389</v>
      </c>
    </row>
    <row r="59">
      <c r="A59" s="2" t="s">
        <v>310</v>
      </c>
      <c r="B59" s="1" t="s">
        <v>393</v>
      </c>
      <c r="C59" s="6">
        <v>243780.0</v>
      </c>
      <c r="D59" s="7">
        <v>0.45989583333333334</v>
      </c>
      <c r="E59" s="1" t="s">
        <v>27</v>
      </c>
      <c r="F59" s="1" t="s">
        <v>28</v>
      </c>
      <c r="G59" s="1">
        <v>10.0</v>
      </c>
      <c r="H59" s="1" t="s">
        <v>13</v>
      </c>
      <c r="I59" s="1" t="s">
        <v>328</v>
      </c>
      <c r="J59" s="1" t="s">
        <v>389</v>
      </c>
    </row>
    <row r="60">
      <c r="A60" s="2" t="s">
        <v>315</v>
      </c>
      <c r="B60" s="1" t="s">
        <v>394</v>
      </c>
      <c r="C60" s="6">
        <v>243782.0</v>
      </c>
      <c r="D60" s="7">
        <v>0.881712962962963</v>
      </c>
      <c r="E60" s="1" t="s">
        <v>48</v>
      </c>
      <c r="F60" s="1" t="s">
        <v>350</v>
      </c>
      <c r="G60" s="1">
        <v>1.0</v>
      </c>
      <c r="H60" s="1" t="s">
        <v>50</v>
      </c>
      <c r="I60" s="1" t="s">
        <v>328</v>
      </c>
      <c r="J60" s="1" t="s">
        <v>389</v>
      </c>
    </row>
    <row r="61">
      <c r="A61" s="2" t="s">
        <v>395</v>
      </c>
      <c r="B61" s="1" t="s">
        <v>396</v>
      </c>
      <c r="C61" s="6">
        <v>243782.0</v>
      </c>
      <c r="D61" s="7">
        <v>0.8822800925925925</v>
      </c>
      <c r="E61" s="1" t="s">
        <v>48</v>
      </c>
      <c r="F61" s="1" t="s">
        <v>350</v>
      </c>
      <c r="G61" s="1">
        <v>1.0</v>
      </c>
      <c r="H61" s="1" t="s">
        <v>50</v>
      </c>
      <c r="I61" s="1" t="s">
        <v>328</v>
      </c>
      <c r="J61" s="1" t="s">
        <v>389</v>
      </c>
    </row>
    <row r="62">
      <c r="A62" s="2" t="s">
        <v>397</v>
      </c>
      <c r="B62" s="1" t="s">
        <v>398</v>
      </c>
      <c r="C62" s="6">
        <v>243782.0</v>
      </c>
      <c r="D62" s="7">
        <v>0.8827199074074074</v>
      </c>
      <c r="E62" s="1" t="s">
        <v>48</v>
      </c>
      <c r="F62" s="1" t="s">
        <v>350</v>
      </c>
      <c r="G62" s="1">
        <v>1.0</v>
      </c>
      <c r="H62" s="1" t="s">
        <v>50</v>
      </c>
      <c r="I62" s="1" t="s">
        <v>328</v>
      </c>
      <c r="J62" s="1" t="s">
        <v>389</v>
      </c>
    </row>
    <row r="63">
      <c r="A63" s="2" t="s">
        <v>399</v>
      </c>
      <c r="B63" s="1" t="s">
        <v>400</v>
      </c>
      <c r="C63" s="6">
        <v>243782.0</v>
      </c>
      <c r="D63" s="7">
        <v>0.8831828703703704</v>
      </c>
      <c r="E63" s="1" t="s">
        <v>48</v>
      </c>
      <c r="F63" s="1" t="s">
        <v>350</v>
      </c>
      <c r="G63" s="1">
        <v>1.0</v>
      </c>
      <c r="H63" s="1" t="s">
        <v>50</v>
      </c>
      <c r="I63" s="1" t="s">
        <v>328</v>
      </c>
      <c r="J63" s="1" t="s">
        <v>389</v>
      </c>
    </row>
    <row r="64">
      <c r="A64" s="2" t="s">
        <v>401</v>
      </c>
      <c r="B64" s="1" t="s">
        <v>402</v>
      </c>
      <c r="C64" s="6">
        <v>243790.0</v>
      </c>
      <c r="D64" s="7">
        <v>0.46078703703703705</v>
      </c>
      <c r="E64" s="1" t="s">
        <v>48</v>
      </c>
      <c r="F64" s="1" t="s">
        <v>350</v>
      </c>
      <c r="G64" s="1">
        <v>1.0</v>
      </c>
      <c r="H64" s="1" t="s">
        <v>50</v>
      </c>
      <c r="I64" s="1" t="s">
        <v>328</v>
      </c>
      <c r="J64" s="1" t="s">
        <v>337</v>
      </c>
    </row>
    <row r="65">
      <c r="A65" s="2" t="s">
        <v>403</v>
      </c>
      <c r="B65" s="1" t="s">
        <v>404</v>
      </c>
      <c r="C65" s="6">
        <v>243793.0</v>
      </c>
      <c r="D65" s="7">
        <v>0.6430902777777778</v>
      </c>
      <c r="E65" s="1" t="s">
        <v>48</v>
      </c>
      <c r="F65" s="1" t="s">
        <v>350</v>
      </c>
      <c r="G65" s="1">
        <v>1.0</v>
      </c>
      <c r="H65" s="1" t="s">
        <v>50</v>
      </c>
      <c r="I65" s="1" t="s">
        <v>328</v>
      </c>
      <c r="J65" s="1" t="s">
        <v>337</v>
      </c>
    </row>
    <row r="66">
      <c r="A66" s="2" t="s">
        <v>405</v>
      </c>
      <c r="B66" s="1" t="s">
        <v>406</v>
      </c>
      <c r="C66" s="6">
        <v>243793.0</v>
      </c>
      <c r="D66" s="7">
        <v>0.643449074074074</v>
      </c>
      <c r="E66" s="1" t="s">
        <v>180</v>
      </c>
      <c r="F66" s="1" t="s">
        <v>181</v>
      </c>
      <c r="G66" s="1">
        <v>4.0</v>
      </c>
      <c r="H66" s="1" t="s">
        <v>176</v>
      </c>
      <c r="I66" s="1" t="s">
        <v>328</v>
      </c>
      <c r="J66" s="1" t="s">
        <v>337</v>
      </c>
    </row>
    <row r="67">
      <c r="A67" s="2" t="s">
        <v>407</v>
      </c>
      <c r="B67" s="1" t="s">
        <v>408</v>
      </c>
      <c r="C67" s="6">
        <v>243796.0</v>
      </c>
      <c r="D67" s="7">
        <v>0.47282407407407406</v>
      </c>
      <c r="E67" s="1" t="s">
        <v>48</v>
      </c>
      <c r="F67" s="1" t="s">
        <v>350</v>
      </c>
      <c r="G67" s="1">
        <v>5.0</v>
      </c>
      <c r="H67" s="1" t="s">
        <v>50</v>
      </c>
      <c r="I67" s="1" t="s">
        <v>328</v>
      </c>
      <c r="J67" s="1" t="s">
        <v>337</v>
      </c>
    </row>
    <row r="68">
      <c r="A68" s="2" t="s">
        <v>409</v>
      </c>
      <c r="B68" s="1" t="s">
        <v>410</v>
      </c>
      <c r="C68" s="6">
        <v>243801.0</v>
      </c>
      <c r="D68" s="7">
        <v>0.45506944444444447</v>
      </c>
      <c r="E68" s="1" t="s">
        <v>48</v>
      </c>
      <c r="F68" s="1" t="s">
        <v>350</v>
      </c>
      <c r="G68" s="1">
        <v>1.0</v>
      </c>
      <c r="H68" s="1" t="s">
        <v>50</v>
      </c>
      <c r="I68" s="1" t="s">
        <v>328</v>
      </c>
      <c r="J68" s="1" t="s">
        <v>389</v>
      </c>
    </row>
    <row r="69">
      <c r="A69" s="2" t="s">
        <v>411</v>
      </c>
      <c r="B69" s="1" t="s">
        <v>412</v>
      </c>
      <c r="C69" s="6">
        <v>243801.0</v>
      </c>
      <c r="D69" s="7">
        <v>0.4554050925925926</v>
      </c>
      <c r="E69" s="1" t="s">
        <v>48</v>
      </c>
      <c r="F69" s="1" t="s">
        <v>350</v>
      </c>
      <c r="G69" s="1">
        <v>1.0</v>
      </c>
      <c r="H69" s="1" t="s">
        <v>50</v>
      </c>
      <c r="I69" s="1" t="s">
        <v>328</v>
      </c>
      <c r="J69" s="1" t="s">
        <v>389</v>
      </c>
    </row>
    <row r="70">
      <c r="A70" s="2" t="s">
        <v>413</v>
      </c>
      <c r="B70" s="1" t="s">
        <v>414</v>
      </c>
      <c r="C70" s="6">
        <v>243801.0</v>
      </c>
      <c r="D70" s="7">
        <v>0.4559259259259259</v>
      </c>
      <c r="E70" s="1" t="s">
        <v>210</v>
      </c>
      <c r="F70" s="1" t="s">
        <v>415</v>
      </c>
      <c r="G70" s="1">
        <v>1.0</v>
      </c>
      <c r="H70" s="1" t="s">
        <v>176</v>
      </c>
      <c r="I70" s="1" t="s">
        <v>328</v>
      </c>
      <c r="J70" s="1" t="s">
        <v>389</v>
      </c>
    </row>
    <row r="71">
      <c r="A71" s="2" t="s">
        <v>416</v>
      </c>
      <c r="B71" s="1" t="s">
        <v>417</v>
      </c>
      <c r="C71" s="6">
        <v>243801.0</v>
      </c>
      <c r="D71" s="7">
        <v>0.45621527777777776</v>
      </c>
      <c r="E71" s="1" t="s">
        <v>48</v>
      </c>
      <c r="F71" s="1" t="s">
        <v>350</v>
      </c>
      <c r="G71" s="1">
        <v>2.0</v>
      </c>
      <c r="H71" s="1" t="s">
        <v>50</v>
      </c>
      <c r="I71" s="1" t="s">
        <v>328</v>
      </c>
      <c r="J71" s="1" t="s">
        <v>389</v>
      </c>
    </row>
    <row r="72">
      <c r="A72" s="2" t="s">
        <v>418</v>
      </c>
      <c r="B72" s="1" t="s">
        <v>419</v>
      </c>
      <c r="C72" s="6">
        <v>243801.0</v>
      </c>
      <c r="D72" s="7">
        <v>0.4607175925925926</v>
      </c>
      <c r="E72" s="1" t="s">
        <v>210</v>
      </c>
      <c r="F72" s="1" t="s">
        <v>415</v>
      </c>
      <c r="G72" s="1">
        <v>8.0</v>
      </c>
      <c r="H72" s="1" t="s">
        <v>176</v>
      </c>
      <c r="I72" s="1" t="s">
        <v>328</v>
      </c>
      <c r="J72" s="1" t="s">
        <v>389</v>
      </c>
    </row>
    <row r="73">
      <c r="A73" s="2" t="s">
        <v>420</v>
      </c>
      <c r="B73" s="1" t="s">
        <v>421</v>
      </c>
      <c r="C73" s="6">
        <v>243803.0</v>
      </c>
      <c r="D73" s="7">
        <v>0.45274305555555555</v>
      </c>
      <c r="E73" s="1" t="s">
        <v>180</v>
      </c>
      <c r="F73" s="1" t="s">
        <v>181</v>
      </c>
      <c r="G73" s="1">
        <v>4.0</v>
      </c>
      <c r="H73" s="1" t="s">
        <v>176</v>
      </c>
      <c r="I73" s="1" t="s">
        <v>328</v>
      </c>
      <c r="J73" s="1" t="s">
        <v>389</v>
      </c>
    </row>
    <row r="74">
      <c r="A74" s="2" t="s">
        <v>422</v>
      </c>
      <c r="B74" s="1" t="s">
        <v>423</v>
      </c>
      <c r="C74" s="6">
        <v>243803.0</v>
      </c>
      <c r="D74" s="7">
        <v>0.4530092592592593</v>
      </c>
      <c r="E74" s="1" t="s">
        <v>48</v>
      </c>
      <c r="F74" s="1" t="s">
        <v>350</v>
      </c>
      <c r="G74" s="1">
        <v>1.0</v>
      </c>
      <c r="H74" s="1" t="s">
        <v>50</v>
      </c>
      <c r="I74" s="1" t="s">
        <v>328</v>
      </c>
      <c r="J74" s="1" t="s">
        <v>389</v>
      </c>
    </row>
    <row r="75">
      <c r="A75" s="2" t="s">
        <v>424</v>
      </c>
      <c r="B75" s="1" t="s">
        <v>425</v>
      </c>
      <c r="C75" s="6">
        <v>243810.0</v>
      </c>
      <c r="D75" s="7">
        <v>0.6088541666666667</v>
      </c>
      <c r="E75" s="1" t="s">
        <v>48</v>
      </c>
      <c r="F75" s="1" t="s">
        <v>350</v>
      </c>
      <c r="G75" s="1">
        <v>2.0</v>
      </c>
      <c r="H75" s="1" t="s">
        <v>50</v>
      </c>
      <c r="I75" s="1" t="s">
        <v>328</v>
      </c>
      <c r="J75" s="1" t="s">
        <v>337</v>
      </c>
    </row>
    <row r="76">
      <c r="A76" s="2" t="s">
        <v>426</v>
      </c>
      <c r="B76" s="1" t="s">
        <v>427</v>
      </c>
      <c r="C76" s="6">
        <v>243810.0</v>
      </c>
      <c r="D76" s="7">
        <v>0.6090740740740741</v>
      </c>
      <c r="E76" s="1" t="s">
        <v>59</v>
      </c>
      <c r="F76" s="1" t="s">
        <v>60</v>
      </c>
      <c r="G76" s="1">
        <v>2.0</v>
      </c>
      <c r="H76" s="1" t="s">
        <v>50</v>
      </c>
      <c r="I76" s="1" t="s">
        <v>328</v>
      </c>
      <c r="J76" s="1" t="s">
        <v>337</v>
      </c>
    </row>
    <row r="77">
      <c r="A77" s="2" t="s">
        <v>428</v>
      </c>
      <c r="B77" s="1" t="s">
        <v>429</v>
      </c>
      <c r="C77" s="6">
        <v>243811.0</v>
      </c>
      <c r="D77" s="7">
        <v>0.6265393518518518</v>
      </c>
      <c r="E77" s="1" t="s">
        <v>105</v>
      </c>
      <c r="F77" s="1" t="s">
        <v>106</v>
      </c>
      <c r="G77" s="1">
        <v>5.0</v>
      </c>
      <c r="H77" s="1" t="s">
        <v>66</v>
      </c>
      <c r="I77" s="1" t="s">
        <v>328</v>
      </c>
      <c r="J77" s="1" t="s">
        <v>389</v>
      </c>
    </row>
    <row r="78">
      <c r="A78" s="2" t="s">
        <v>430</v>
      </c>
      <c r="B78" s="1" t="s">
        <v>431</v>
      </c>
      <c r="C78" s="6">
        <v>243814.0</v>
      </c>
      <c r="D78" s="7">
        <v>0.4568171296296296</v>
      </c>
      <c r="E78" s="1" t="s">
        <v>48</v>
      </c>
      <c r="F78" s="1" t="s">
        <v>350</v>
      </c>
      <c r="G78" s="1">
        <v>2.0</v>
      </c>
      <c r="H78" s="1" t="s">
        <v>50</v>
      </c>
      <c r="I78" s="1" t="s">
        <v>328</v>
      </c>
      <c r="J78" s="1" t="s">
        <v>389</v>
      </c>
    </row>
    <row r="79">
      <c r="A79" s="2" t="s">
        <v>432</v>
      </c>
      <c r="B79" s="1" t="s">
        <v>433</v>
      </c>
      <c r="C79" s="6">
        <v>243814.0</v>
      </c>
      <c r="D79" s="7">
        <v>0.4570949074074074</v>
      </c>
      <c r="E79" s="1" t="s">
        <v>48</v>
      </c>
      <c r="F79" s="1" t="s">
        <v>350</v>
      </c>
      <c r="G79" s="1">
        <v>2.0</v>
      </c>
      <c r="H79" s="1" t="s">
        <v>50</v>
      </c>
      <c r="I79" s="1" t="s">
        <v>328</v>
      </c>
      <c r="J79" s="1" t="s">
        <v>337</v>
      </c>
    </row>
    <row r="80">
      <c r="A80" s="2" t="s">
        <v>434</v>
      </c>
      <c r="B80" s="1" t="s">
        <v>435</v>
      </c>
      <c r="C80" s="6">
        <v>243815.0</v>
      </c>
      <c r="D80" s="7">
        <v>0.470474537037037</v>
      </c>
      <c r="E80" s="1" t="s">
        <v>116</v>
      </c>
      <c r="F80" s="1" t="s">
        <v>117</v>
      </c>
      <c r="G80" s="1">
        <v>2.0</v>
      </c>
      <c r="H80" s="1" t="s">
        <v>112</v>
      </c>
      <c r="I80" s="1" t="s">
        <v>328</v>
      </c>
      <c r="J80" s="1" t="s">
        <v>337</v>
      </c>
    </row>
    <row r="81">
      <c r="A81" s="2" t="s">
        <v>436</v>
      </c>
      <c r="B81" s="1" t="s">
        <v>437</v>
      </c>
      <c r="C81" s="6">
        <v>243815.0</v>
      </c>
      <c r="D81" s="7">
        <v>0.4712152777777778</v>
      </c>
      <c r="E81" s="1" t="s">
        <v>270</v>
      </c>
      <c r="F81" s="1" t="s">
        <v>271</v>
      </c>
      <c r="G81" s="1">
        <v>2.0</v>
      </c>
      <c r="H81" s="1" t="s">
        <v>176</v>
      </c>
      <c r="I81" s="1" t="s">
        <v>328</v>
      </c>
      <c r="J81" s="1" t="s">
        <v>337</v>
      </c>
    </row>
    <row r="82">
      <c r="A82" s="2" t="s">
        <v>438</v>
      </c>
      <c r="B82" s="1" t="s">
        <v>439</v>
      </c>
      <c r="C82" s="6">
        <v>243815.0</v>
      </c>
      <c r="D82" s="7">
        <v>0.4716666666666667</v>
      </c>
      <c r="E82" s="1" t="s">
        <v>225</v>
      </c>
      <c r="F82" s="1" t="s">
        <v>226</v>
      </c>
      <c r="G82" s="1">
        <v>2.0</v>
      </c>
      <c r="H82" s="1" t="s">
        <v>176</v>
      </c>
      <c r="I82" s="1" t="s">
        <v>328</v>
      </c>
      <c r="J82" s="1" t="s">
        <v>337</v>
      </c>
    </row>
    <row r="83">
      <c r="A83" s="2" t="s">
        <v>440</v>
      </c>
      <c r="B83" s="1" t="s">
        <v>441</v>
      </c>
      <c r="C83" s="6">
        <v>243815.0</v>
      </c>
      <c r="D83" s="7">
        <v>0.47195601851851854</v>
      </c>
      <c r="E83" s="1" t="s">
        <v>200</v>
      </c>
      <c r="F83" s="1" t="s">
        <v>201</v>
      </c>
      <c r="G83" s="1">
        <v>2.0</v>
      </c>
      <c r="H83" s="1" t="s">
        <v>176</v>
      </c>
      <c r="I83" s="1" t="s">
        <v>328</v>
      </c>
      <c r="J83" s="1" t="s">
        <v>337</v>
      </c>
    </row>
    <row r="84">
      <c r="A84" s="2" t="s">
        <v>442</v>
      </c>
      <c r="B84" s="1" t="s">
        <v>443</v>
      </c>
      <c r="C84" s="6">
        <v>243815.0</v>
      </c>
      <c r="D84" s="7">
        <v>0.47216435185185185</v>
      </c>
      <c r="E84" s="1" t="s">
        <v>110</v>
      </c>
      <c r="F84" s="1" t="s">
        <v>111</v>
      </c>
      <c r="G84" s="1">
        <v>2.0</v>
      </c>
      <c r="H84" s="1" t="s">
        <v>112</v>
      </c>
      <c r="I84" s="1" t="s">
        <v>328</v>
      </c>
      <c r="J84" s="1" t="s">
        <v>337</v>
      </c>
    </row>
    <row r="85">
      <c r="A85" s="2" t="s">
        <v>444</v>
      </c>
      <c r="B85" s="1" t="s">
        <v>445</v>
      </c>
      <c r="C85" s="6">
        <v>243815.0</v>
      </c>
      <c r="D85" s="7">
        <v>0.4724074074074074</v>
      </c>
      <c r="E85" s="1" t="s">
        <v>121</v>
      </c>
      <c r="F85" s="1" t="s">
        <v>122</v>
      </c>
      <c r="G85" s="1">
        <v>2.0</v>
      </c>
      <c r="H85" s="1" t="s">
        <v>112</v>
      </c>
      <c r="I85" s="1" t="s">
        <v>328</v>
      </c>
      <c r="J85" s="1" t="s">
        <v>337</v>
      </c>
    </row>
    <row r="86">
      <c r="A86" s="2" t="s">
        <v>446</v>
      </c>
      <c r="B86" s="1" t="s">
        <v>447</v>
      </c>
      <c r="C86" s="6">
        <v>243815.0</v>
      </c>
      <c r="D86" s="7">
        <v>0.47278935185185184</v>
      </c>
      <c r="E86" s="1" t="s">
        <v>255</v>
      </c>
      <c r="F86" s="1" t="s">
        <v>256</v>
      </c>
      <c r="G86" s="1">
        <v>2.0</v>
      </c>
      <c r="H86" s="1" t="s">
        <v>176</v>
      </c>
      <c r="I86" s="1" t="s">
        <v>328</v>
      </c>
      <c r="J86" s="1" t="s">
        <v>337</v>
      </c>
    </row>
    <row r="87">
      <c r="A87" s="2" t="s">
        <v>448</v>
      </c>
      <c r="B87" s="1" t="s">
        <v>449</v>
      </c>
      <c r="C87" s="6">
        <v>243815.0</v>
      </c>
      <c r="D87" s="7">
        <v>0.4729861111111111</v>
      </c>
      <c r="E87" s="1" t="s">
        <v>260</v>
      </c>
      <c r="F87" s="1" t="s">
        <v>261</v>
      </c>
      <c r="G87" s="1">
        <v>2.0</v>
      </c>
      <c r="H87" s="1" t="s">
        <v>176</v>
      </c>
      <c r="I87" s="1" t="s">
        <v>328</v>
      </c>
      <c r="J87" s="1" t="s">
        <v>337</v>
      </c>
    </row>
    <row r="88">
      <c r="A88" s="2" t="s">
        <v>450</v>
      </c>
      <c r="B88" s="1" t="s">
        <v>451</v>
      </c>
      <c r="C88" s="6">
        <v>243815.0</v>
      </c>
      <c r="D88" s="7">
        <v>0.48009259259259257</v>
      </c>
      <c r="E88" s="1" t="s">
        <v>311</v>
      </c>
      <c r="F88" s="1" t="s">
        <v>312</v>
      </c>
      <c r="G88" s="1">
        <v>1.0</v>
      </c>
      <c r="H88" s="1" t="s">
        <v>66</v>
      </c>
      <c r="I88" s="1" t="s">
        <v>328</v>
      </c>
      <c r="J88" s="1" t="s">
        <v>337</v>
      </c>
    </row>
    <row r="89">
      <c r="A89" s="2" t="s">
        <v>452</v>
      </c>
      <c r="B89" s="1" t="s">
        <v>453</v>
      </c>
      <c r="C89" s="6">
        <v>243816.0</v>
      </c>
      <c r="D89" s="7">
        <v>0.6511805555555555</v>
      </c>
      <c r="E89" s="1" t="s">
        <v>180</v>
      </c>
      <c r="F89" s="1" t="s">
        <v>181</v>
      </c>
      <c r="G89" s="1">
        <v>1.0</v>
      </c>
      <c r="H89" s="1" t="s">
        <v>176</v>
      </c>
      <c r="I89" s="1" t="s">
        <v>328</v>
      </c>
      <c r="J89" s="1" t="s">
        <v>337</v>
      </c>
    </row>
    <row r="90">
      <c r="A90" s="2" t="s">
        <v>454</v>
      </c>
      <c r="B90" s="1" t="s">
        <v>455</v>
      </c>
      <c r="C90" s="6">
        <v>243817.0</v>
      </c>
      <c r="D90" s="7">
        <v>0.47738425925925926</v>
      </c>
      <c r="E90" s="1" t="s">
        <v>48</v>
      </c>
      <c r="F90" s="1" t="s">
        <v>350</v>
      </c>
      <c r="G90" s="1">
        <v>2.0</v>
      </c>
      <c r="H90" s="1" t="s">
        <v>50</v>
      </c>
      <c r="I90" s="1" t="s">
        <v>328</v>
      </c>
      <c r="J90" s="1" t="s">
        <v>389</v>
      </c>
    </row>
    <row r="91">
      <c r="A91" s="2" t="s">
        <v>456</v>
      </c>
      <c r="B91" s="1" t="s">
        <v>457</v>
      </c>
      <c r="C91" s="6">
        <v>243817.0</v>
      </c>
      <c r="D91" s="7">
        <v>0.4780787037037037</v>
      </c>
      <c r="E91" s="1" t="s">
        <v>48</v>
      </c>
      <c r="F91" s="1" t="s">
        <v>350</v>
      </c>
      <c r="G91" s="1">
        <v>2.0</v>
      </c>
      <c r="H91" s="1" t="s">
        <v>50</v>
      </c>
      <c r="I91" s="1" t="s">
        <v>328</v>
      </c>
      <c r="J91" s="1" t="s">
        <v>389</v>
      </c>
    </row>
    <row r="92">
      <c r="A92" s="2" t="s">
        <v>458</v>
      </c>
      <c r="B92" s="1" t="s">
        <v>459</v>
      </c>
      <c r="C92" s="6">
        <v>243817.0</v>
      </c>
      <c r="D92" s="7">
        <v>0.47844907407407405</v>
      </c>
      <c r="E92" s="1" t="s">
        <v>48</v>
      </c>
      <c r="F92" s="1" t="s">
        <v>350</v>
      </c>
      <c r="G92" s="1">
        <v>2.0</v>
      </c>
      <c r="H92" s="1" t="s">
        <v>50</v>
      </c>
      <c r="I92" s="1" t="s">
        <v>328</v>
      </c>
      <c r="J92" s="1" t="s">
        <v>389</v>
      </c>
    </row>
    <row r="93">
      <c r="A93" s="2" t="s">
        <v>460</v>
      </c>
      <c r="B93" s="1" t="s">
        <v>461</v>
      </c>
      <c r="C93" s="6">
        <v>243817.0</v>
      </c>
      <c r="D93" s="7">
        <v>0.4786574074074074</v>
      </c>
      <c r="E93" s="1" t="s">
        <v>48</v>
      </c>
      <c r="F93" s="1" t="s">
        <v>350</v>
      </c>
      <c r="G93" s="1">
        <v>2.0</v>
      </c>
      <c r="H93" s="1" t="s">
        <v>50</v>
      </c>
      <c r="I93" s="1" t="s">
        <v>328</v>
      </c>
      <c r="J93" s="1" t="s">
        <v>389</v>
      </c>
    </row>
    <row r="94">
      <c r="A94" s="2" t="s">
        <v>462</v>
      </c>
      <c r="B94" s="1" t="s">
        <v>463</v>
      </c>
      <c r="C94" s="6">
        <v>243818.0</v>
      </c>
      <c r="D94" s="7">
        <v>0.5840509259259259</v>
      </c>
      <c r="E94" s="1" t="s">
        <v>48</v>
      </c>
      <c r="F94" s="1" t="s">
        <v>350</v>
      </c>
      <c r="G94" s="1">
        <v>2.0</v>
      </c>
      <c r="H94" s="1" t="s">
        <v>50</v>
      </c>
      <c r="I94" s="1" t="s">
        <v>328</v>
      </c>
      <c r="J94" s="1" t="s">
        <v>337</v>
      </c>
    </row>
    <row r="95">
      <c r="A95" s="2" t="s">
        <v>464</v>
      </c>
      <c r="B95" s="1" t="s">
        <v>465</v>
      </c>
      <c r="C95" s="6">
        <v>243823.0</v>
      </c>
      <c r="D95" s="7">
        <v>0.48635416666666664</v>
      </c>
      <c r="E95" s="1" t="s">
        <v>48</v>
      </c>
      <c r="F95" s="1" t="s">
        <v>350</v>
      </c>
      <c r="G95" s="1">
        <v>2.0</v>
      </c>
      <c r="H95" s="1" t="s">
        <v>50</v>
      </c>
      <c r="I95" s="1" t="s">
        <v>328</v>
      </c>
      <c r="J95" s="1" t="s">
        <v>389</v>
      </c>
    </row>
    <row r="96">
      <c r="A96" s="2" t="s">
        <v>466</v>
      </c>
      <c r="B96" s="1" t="s">
        <v>467</v>
      </c>
      <c r="C96" s="6">
        <v>243827.0</v>
      </c>
      <c r="D96" s="7">
        <v>0.6689467592592593</v>
      </c>
      <c r="E96" s="1" t="s">
        <v>180</v>
      </c>
      <c r="F96" s="1" t="s">
        <v>181</v>
      </c>
      <c r="G96" s="1">
        <v>4.0</v>
      </c>
      <c r="H96" s="1" t="s">
        <v>176</v>
      </c>
      <c r="I96" s="1" t="s">
        <v>328</v>
      </c>
      <c r="J96" s="1" t="s">
        <v>389</v>
      </c>
    </row>
    <row r="97">
      <c r="A97" s="2" t="s">
        <v>468</v>
      </c>
      <c r="B97" s="1" t="s">
        <v>469</v>
      </c>
      <c r="C97" s="6">
        <v>243828.0</v>
      </c>
      <c r="D97" s="7">
        <v>0.627650462962963</v>
      </c>
      <c r="E97" s="1" t="s">
        <v>48</v>
      </c>
      <c r="F97" s="1" t="s">
        <v>350</v>
      </c>
      <c r="G97" s="1">
        <v>3.0</v>
      </c>
      <c r="H97" s="1" t="s">
        <v>50</v>
      </c>
      <c r="I97" s="1" t="s">
        <v>328</v>
      </c>
      <c r="J97" s="1" t="s">
        <v>337</v>
      </c>
    </row>
    <row r="98">
      <c r="A98" s="2" t="s">
        <v>470</v>
      </c>
      <c r="B98" s="1" t="s">
        <v>471</v>
      </c>
      <c r="C98" s="6">
        <v>243828.0</v>
      </c>
      <c r="D98" s="7">
        <v>0.6408564814814814</v>
      </c>
      <c r="E98" s="1" t="s">
        <v>22</v>
      </c>
      <c r="F98" s="1" t="s">
        <v>23</v>
      </c>
      <c r="G98" s="1">
        <v>1.0</v>
      </c>
      <c r="H98" s="1" t="s">
        <v>13</v>
      </c>
      <c r="I98" s="1" t="s">
        <v>328</v>
      </c>
      <c r="J98" s="1" t="s">
        <v>337</v>
      </c>
    </row>
    <row r="99">
      <c r="A99" s="2" t="s">
        <v>472</v>
      </c>
      <c r="B99" s="1" t="s">
        <v>473</v>
      </c>
      <c r="C99" s="6">
        <v>243828.0</v>
      </c>
      <c r="D99" s="7">
        <v>0.6411574074074075</v>
      </c>
      <c r="E99" s="1" t="s">
        <v>27</v>
      </c>
      <c r="F99" s="1" t="s">
        <v>28</v>
      </c>
      <c r="G99" s="1">
        <v>10.0</v>
      </c>
      <c r="H99" s="1" t="s">
        <v>13</v>
      </c>
      <c r="I99" s="1" t="s">
        <v>328</v>
      </c>
      <c r="J99" s="1" t="s">
        <v>337</v>
      </c>
    </row>
    <row r="100">
      <c r="A100" s="2" t="s">
        <v>474</v>
      </c>
      <c r="B100" s="1" t="s">
        <v>475</v>
      </c>
      <c r="C100" s="6">
        <v>243828.0</v>
      </c>
      <c r="D100" s="7">
        <v>0.643287037037037</v>
      </c>
      <c r="E100" s="1" t="s">
        <v>59</v>
      </c>
      <c r="F100" s="1" t="s">
        <v>60</v>
      </c>
      <c r="G100" s="1">
        <v>1.0</v>
      </c>
      <c r="H100" s="1" t="s">
        <v>50</v>
      </c>
      <c r="I100" s="1" t="s">
        <v>328</v>
      </c>
      <c r="J100" s="1" t="s">
        <v>337</v>
      </c>
    </row>
    <row r="101">
      <c r="A101" s="2" t="s">
        <v>476</v>
      </c>
      <c r="B101" s="1" t="s">
        <v>477</v>
      </c>
      <c r="C101" s="6">
        <v>243828.0</v>
      </c>
      <c r="D101" s="7">
        <v>0.6439351851851852</v>
      </c>
      <c r="E101" s="1" t="s">
        <v>70</v>
      </c>
      <c r="F101" s="1" t="s">
        <v>71</v>
      </c>
      <c r="G101" s="1">
        <v>2.0</v>
      </c>
      <c r="H101" s="1" t="s">
        <v>66</v>
      </c>
      <c r="I101" s="1" t="s">
        <v>328</v>
      </c>
      <c r="J101" s="1" t="s">
        <v>337</v>
      </c>
    </row>
    <row r="102">
      <c r="A102" s="2" t="s">
        <v>478</v>
      </c>
      <c r="B102" s="1" t="s">
        <v>479</v>
      </c>
      <c r="C102" s="6">
        <v>243828.0</v>
      </c>
      <c r="D102" s="7">
        <v>0.6448263888888889</v>
      </c>
      <c r="E102" s="1" t="s">
        <v>105</v>
      </c>
      <c r="F102" s="1" t="s">
        <v>106</v>
      </c>
      <c r="G102" s="1">
        <v>8.0</v>
      </c>
      <c r="H102" s="1" t="s">
        <v>66</v>
      </c>
      <c r="I102" s="1" t="s">
        <v>328</v>
      </c>
      <c r="J102" s="1" t="s">
        <v>337</v>
      </c>
    </row>
    <row r="103">
      <c r="A103" s="2" t="s">
        <v>480</v>
      </c>
      <c r="B103" s="1" t="s">
        <v>481</v>
      </c>
      <c r="C103" s="6">
        <v>243828.0</v>
      </c>
      <c r="D103" s="7">
        <v>0.6452199074074074</v>
      </c>
      <c r="E103" s="1" t="s">
        <v>110</v>
      </c>
      <c r="F103" s="1" t="s">
        <v>111</v>
      </c>
      <c r="G103" s="1">
        <v>10.0</v>
      </c>
      <c r="H103" s="1" t="s">
        <v>112</v>
      </c>
      <c r="I103" s="1" t="s">
        <v>328</v>
      </c>
      <c r="J103" s="1" t="s">
        <v>337</v>
      </c>
    </row>
    <row r="104">
      <c r="A104" s="2" t="s">
        <v>482</v>
      </c>
      <c r="B104" s="1" t="s">
        <v>483</v>
      </c>
      <c r="C104" s="6">
        <v>243828.0</v>
      </c>
      <c r="D104" s="7">
        <v>0.6475694444444444</v>
      </c>
      <c r="E104" s="1" t="s">
        <v>136</v>
      </c>
      <c r="F104" s="1" t="s">
        <v>137</v>
      </c>
      <c r="G104" s="1">
        <v>1.0</v>
      </c>
      <c r="H104" s="1" t="s">
        <v>112</v>
      </c>
      <c r="I104" s="1" t="s">
        <v>328</v>
      </c>
      <c r="J104" s="1" t="s">
        <v>337</v>
      </c>
    </row>
    <row r="105">
      <c r="A105" s="2" t="s">
        <v>484</v>
      </c>
      <c r="B105" s="1" t="s">
        <v>485</v>
      </c>
      <c r="C105" s="6">
        <v>243828.0</v>
      </c>
      <c r="D105" s="7">
        <v>0.6479398148148148</v>
      </c>
      <c r="E105" s="1" t="s">
        <v>146</v>
      </c>
      <c r="F105" s="1" t="s">
        <v>147</v>
      </c>
      <c r="G105" s="1">
        <v>1.0</v>
      </c>
      <c r="H105" s="1" t="s">
        <v>112</v>
      </c>
      <c r="I105" s="1" t="s">
        <v>328</v>
      </c>
      <c r="J105" s="1" t="s">
        <v>337</v>
      </c>
    </row>
    <row r="106">
      <c r="A106" s="2" t="s">
        <v>486</v>
      </c>
      <c r="B106" s="1" t="s">
        <v>487</v>
      </c>
      <c r="C106" s="6">
        <v>243828.0</v>
      </c>
      <c r="D106" s="7">
        <v>0.6485300925925926</v>
      </c>
      <c r="E106" s="1" t="s">
        <v>151</v>
      </c>
      <c r="F106" s="1" t="s">
        <v>152</v>
      </c>
      <c r="G106" s="1">
        <v>30.0</v>
      </c>
      <c r="H106" s="1" t="s">
        <v>34</v>
      </c>
      <c r="I106" s="1" t="s">
        <v>328</v>
      </c>
      <c r="J106" s="1" t="s">
        <v>337</v>
      </c>
    </row>
    <row r="107">
      <c r="A107" s="2" t="s">
        <v>488</v>
      </c>
      <c r="B107" s="1" t="s">
        <v>489</v>
      </c>
      <c r="C107" s="6">
        <v>243828.0</v>
      </c>
      <c r="D107" s="7">
        <v>0.6500115740740741</v>
      </c>
      <c r="E107" s="1" t="s">
        <v>180</v>
      </c>
      <c r="F107" s="1" t="s">
        <v>181</v>
      </c>
      <c r="G107" s="1">
        <v>2.0</v>
      </c>
      <c r="H107" s="1" t="s">
        <v>176</v>
      </c>
      <c r="I107" s="1" t="s">
        <v>328</v>
      </c>
      <c r="J107" s="1" t="s">
        <v>337</v>
      </c>
    </row>
    <row r="108">
      <c r="A108" s="2" t="s">
        <v>490</v>
      </c>
      <c r="B108" s="1" t="s">
        <v>491</v>
      </c>
      <c r="C108" s="6">
        <v>243828.0</v>
      </c>
      <c r="D108" s="7">
        <v>0.6523958333333333</v>
      </c>
      <c r="E108" s="1" t="s">
        <v>220</v>
      </c>
      <c r="F108" s="1" t="s">
        <v>221</v>
      </c>
      <c r="G108" s="1">
        <v>10.0</v>
      </c>
      <c r="H108" s="1" t="s">
        <v>176</v>
      </c>
      <c r="I108" s="1" t="s">
        <v>328</v>
      </c>
      <c r="J108" s="1" t="s">
        <v>337</v>
      </c>
    </row>
    <row r="109">
      <c r="A109" s="2" t="s">
        <v>492</v>
      </c>
      <c r="B109" s="1" t="s">
        <v>493</v>
      </c>
      <c r="C109" s="6">
        <v>243828.0</v>
      </c>
      <c r="D109" s="7">
        <v>0.6527777777777778</v>
      </c>
      <c r="E109" s="1" t="s">
        <v>225</v>
      </c>
      <c r="F109" s="1" t="s">
        <v>226</v>
      </c>
      <c r="G109" s="1">
        <v>1.0</v>
      </c>
      <c r="H109" s="1" t="s">
        <v>176</v>
      </c>
      <c r="I109" s="1" t="s">
        <v>328</v>
      </c>
      <c r="J109" s="1" t="s">
        <v>337</v>
      </c>
    </row>
    <row r="110">
      <c r="A110" s="2" t="s">
        <v>494</v>
      </c>
      <c r="B110" s="1" t="s">
        <v>495</v>
      </c>
      <c r="C110" s="6">
        <v>243828.0</v>
      </c>
      <c r="D110" s="7">
        <v>0.6535185185185185</v>
      </c>
      <c r="E110" s="1" t="s">
        <v>235</v>
      </c>
      <c r="F110" s="1" t="s">
        <v>236</v>
      </c>
      <c r="G110" s="1">
        <v>9.0</v>
      </c>
      <c r="H110" s="1" t="s">
        <v>176</v>
      </c>
      <c r="I110" s="1" t="s">
        <v>328</v>
      </c>
      <c r="J110" s="1" t="s">
        <v>337</v>
      </c>
    </row>
    <row r="111">
      <c r="A111" s="2" t="s">
        <v>496</v>
      </c>
      <c r="B111" s="1" t="s">
        <v>497</v>
      </c>
      <c r="C111" s="6">
        <v>243828.0</v>
      </c>
      <c r="D111" s="7">
        <v>0.654074074074074</v>
      </c>
      <c r="E111" s="1" t="s">
        <v>245</v>
      </c>
      <c r="F111" s="1" t="s">
        <v>246</v>
      </c>
      <c r="G111" s="1">
        <v>20.0</v>
      </c>
      <c r="H111" s="1" t="s">
        <v>176</v>
      </c>
      <c r="I111" s="1" t="s">
        <v>328</v>
      </c>
      <c r="J111" s="1" t="s">
        <v>337</v>
      </c>
    </row>
    <row r="112">
      <c r="A112" s="2" t="s">
        <v>498</v>
      </c>
      <c r="B112" s="1" t="s">
        <v>499</v>
      </c>
      <c r="C112" s="6">
        <v>243828.0</v>
      </c>
      <c r="D112" s="7">
        <v>0.6561111111111111</v>
      </c>
      <c r="E112" s="1" t="s">
        <v>275</v>
      </c>
      <c r="F112" s="1" t="s">
        <v>276</v>
      </c>
      <c r="G112" s="1">
        <v>3.0</v>
      </c>
      <c r="H112" s="1" t="s">
        <v>170</v>
      </c>
      <c r="I112" s="1" t="s">
        <v>328</v>
      </c>
      <c r="J112" s="1" t="s">
        <v>337</v>
      </c>
    </row>
    <row r="113">
      <c r="A113" s="2" t="s">
        <v>500</v>
      </c>
      <c r="B113" s="1" t="s">
        <v>501</v>
      </c>
      <c r="C113" s="6">
        <v>243845.0</v>
      </c>
      <c r="D113" s="7">
        <v>0.623275462962963</v>
      </c>
      <c r="E113" s="1" t="s">
        <v>162</v>
      </c>
      <c r="F113" s="1" t="s">
        <v>163</v>
      </c>
      <c r="G113" s="1">
        <v>16.0</v>
      </c>
      <c r="H113" s="1" t="s">
        <v>164</v>
      </c>
      <c r="I113" s="1" t="s">
        <v>328</v>
      </c>
      <c r="J113" s="1" t="s">
        <v>337</v>
      </c>
    </row>
    <row r="114">
      <c r="A114" s="2" t="s">
        <v>502</v>
      </c>
      <c r="B114" s="1" t="s">
        <v>503</v>
      </c>
      <c r="C114" s="6">
        <v>243845.0</v>
      </c>
      <c r="D114" s="7">
        <v>0.6237731481481481</v>
      </c>
      <c r="E114" s="1" t="s">
        <v>174</v>
      </c>
      <c r="F114" s="1" t="s">
        <v>175</v>
      </c>
      <c r="G114" s="1">
        <v>20.0</v>
      </c>
      <c r="H114" s="1" t="s">
        <v>176</v>
      </c>
      <c r="I114" s="1" t="s">
        <v>328</v>
      </c>
      <c r="J114" s="1" t="s">
        <v>337</v>
      </c>
    </row>
    <row r="115">
      <c r="A115" s="2" t="s">
        <v>504</v>
      </c>
      <c r="B115" s="1" t="s">
        <v>505</v>
      </c>
      <c r="C115" s="6">
        <v>243845.0</v>
      </c>
      <c r="D115" s="7">
        <v>0.6239930555555555</v>
      </c>
      <c r="E115" s="1" t="s">
        <v>180</v>
      </c>
      <c r="F115" s="1" t="s">
        <v>181</v>
      </c>
      <c r="G115" s="1">
        <v>20.0</v>
      </c>
      <c r="H115" s="1" t="s">
        <v>176</v>
      </c>
      <c r="I115" s="1" t="s">
        <v>328</v>
      </c>
      <c r="J115" s="1" t="s">
        <v>337</v>
      </c>
    </row>
    <row r="116">
      <c r="A116" s="2" t="s">
        <v>506</v>
      </c>
      <c r="B116" s="1" t="s">
        <v>507</v>
      </c>
      <c r="C116" s="6">
        <v>243845.0</v>
      </c>
      <c r="D116" s="7">
        <v>0.6243171296296296</v>
      </c>
      <c r="E116" s="1" t="s">
        <v>48</v>
      </c>
      <c r="F116" s="1" t="s">
        <v>350</v>
      </c>
      <c r="G116" s="1">
        <v>2.0</v>
      </c>
      <c r="H116" s="1" t="s">
        <v>50</v>
      </c>
      <c r="I116" s="1" t="s">
        <v>328</v>
      </c>
      <c r="J116" s="1" t="s">
        <v>337</v>
      </c>
    </row>
    <row r="117">
      <c r="A117" s="2" t="s">
        <v>508</v>
      </c>
      <c r="B117" s="1" t="s">
        <v>509</v>
      </c>
      <c r="C117" s="6">
        <v>243851.0</v>
      </c>
      <c r="D117" s="7">
        <v>0.6182060185185185</v>
      </c>
      <c r="E117" s="1" t="s">
        <v>11</v>
      </c>
      <c r="F117" s="1" t="s">
        <v>12</v>
      </c>
      <c r="G117" s="1">
        <v>1.0</v>
      </c>
      <c r="H117" s="1" t="s">
        <v>13</v>
      </c>
      <c r="I117" s="1" t="s">
        <v>328</v>
      </c>
      <c r="J117" s="1" t="s">
        <v>337</v>
      </c>
    </row>
    <row r="118">
      <c r="A118" s="2" t="s">
        <v>510</v>
      </c>
      <c r="B118" s="1" t="s">
        <v>511</v>
      </c>
      <c r="C118" s="6">
        <v>243851.0</v>
      </c>
      <c r="D118" s="7">
        <v>0.6187268518518518</v>
      </c>
      <c r="E118" s="1" t="s">
        <v>168</v>
      </c>
      <c r="F118" s="1" t="s">
        <v>169</v>
      </c>
      <c r="G118" s="1">
        <v>10.0</v>
      </c>
      <c r="H118" s="1" t="s">
        <v>170</v>
      </c>
      <c r="I118" s="1" t="s">
        <v>328</v>
      </c>
      <c r="J118" s="1" t="s">
        <v>337</v>
      </c>
    </row>
    <row r="119">
      <c r="A119" s="2" t="s">
        <v>512</v>
      </c>
      <c r="B119" s="1" t="s">
        <v>513</v>
      </c>
      <c r="C119" s="6">
        <v>243853.0</v>
      </c>
      <c r="D119" s="7">
        <v>0.62375</v>
      </c>
      <c r="E119" s="1" t="s">
        <v>275</v>
      </c>
      <c r="F119" s="1" t="s">
        <v>276</v>
      </c>
      <c r="G119" s="1">
        <v>5.0</v>
      </c>
      <c r="H119" s="1" t="s">
        <v>170</v>
      </c>
      <c r="I119" s="1" t="s">
        <v>328</v>
      </c>
      <c r="J119" s="1" t="s">
        <v>389</v>
      </c>
    </row>
    <row r="120">
      <c r="A120" s="2" t="s">
        <v>514</v>
      </c>
      <c r="B120" s="1" t="s">
        <v>515</v>
      </c>
      <c r="C120" s="6">
        <v>243853.0</v>
      </c>
      <c r="D120" s="7">
        <v>0.6239583333333333</v>
      </c>
      <c r="E120" s="1" t="s">
        <v>280</v>
      </c>
      <c r="F120" s="1" t="s">
        <v>281</v>
      </c>
      <c r="G120" s="1">
        <v>2.0</v>
      </c>
      <c r="H120" s="1" t="s">
        <v>170</v>
      </c>
      <c r="I120" s="1" t="s">
        <v>328</v>
      </c>
      <c r="J120" s="1" t="s">
        <v>389</v>
      </c>
    </row>
    <row r="121">
      <c r="A121" s="2" t="s">
        <v>516</v>
      </c>
      <c r="B121" s="1" t="s">
        <v>517</v>
      </c>
      <c r="C121" s="6">
        <v>243853.0</v>
      </c>
      <c r="D121" s="7">
        <v>0.6242129629629629</v>
      </c>
      <c r="E121" s="1" t="s">
        <v>48</v>
      </c>
      <c r="F121" s="1" t="s">
        <v>350</v>
      </c>
      <c r="G121" s="1">
        <v>1.0</v>
      </c>
      <c r="H121" s="1" t="s">
        <v>50</v>
      </c>
      <c r="I121" s="1" t="s">
        <v>328</v>
      </c>
      <c r="J121" s="1" t="s">
        <v>389</v>
      </c>
    </row>
    <row r="122">
      <c r="A122" s="2" t="s">
        <v>518</v>
      </c>
      <c r="B122" s="1" t="s">
        <v>519</v>
      </c>
      <c r="C122" s="6">
        <v>243858.0</v>
      </c>
      <c r="D122" s="7">
        <v>0.4453125</v>
      </c>
      <c r="E122" s="1" t="s">
        <v>22</v>
      </c>
      <c r="F122" s="1" t="s">
        <v>23</v>
      </c>
      <c r="G122" s="1">
        <v>10.0</v>
      </c>
      <c r="H122" s="1" t="s">
        <v>13</v>
      </c>
      <c r="I122" s="1" t="s">
        <v>328</v>
      </c>
      <c r="J122" s="1" t="s">
        <v>389</v>
      </c>
    </row>
    <row r="123">
      <c r="A123" s="2" t="s">
        <v>520</v>
      </c>
      <c r="B123" s="1" t="s">
        <v>521</v>
      </c>
      <c r="C123" s="6">
        <v>243858.0</v>
      </c>
      <c r="D123" s="7">
        <v>0.44810185185185186</v>
      </c>
      <c r="E123" s="1" t="s">
        <v>22</v>
      </c>
      <c r="F123" s="1" t="s">
        <v>23</v>
      </c>
      <c r="G123" s="1">
        <v>1.0</v>
      </c>
      <c r="H123" s="1" t="s">
        <v>13</v>
      </c>
      <c r="I123" s="1" t="s">
        <v>328</v>
      </c>
      <c r="J123" s="1" t="s">
        <v>389</v>
      </c>
    </row>
    <row r="124">
      <c r="A124" s="2" t="s">
        <v>522</v>
      </c>
      <c r="B124" s="1" t="s">
        <v>523</v>
      </c>
      <c r="C124" s="6">
        <v>243860.0</v>
      </c>
      <c r="D124" s="7">
        <v>0.5850694444444444</v>
      </c>
      <c r="E124" s="1" t="s">
        <v>48</v>
      </c>
      <c r="F124" s="1" t="s">
        <v>350</v>
      </c>
      <c r="G124" s="1">
        <v>2.0</v>
      </c>
      <c r="H124" s="1" t="s">
        <v>50</v>
      </c>
      <c r="I124" s="1" t="s">
        <v>328</v>
      </c>
      <c r="J124" s="1" t="s">
        <v>389</v>
      </c>
    </row>
    <row r="125">
      <c r="A125" s="2" t="s">
        <v>524</v>
      </c>
      <c r="B125" s="1" t="s">
        <v>525</v>
      </c>
      <c r="C125" s="6">
        <v>243865.0</v>
      </c>
      <c r="D125" s="7">
        <v>0.5794212962962964</v>
      </c>
      <c r="E125" s="1" t="s">
        <v>301</v>
      </c>
      <c r="F125" s="1" t="s">
        <v>302</v>
      </c>
      <c r="G125" s="1">
        <v>1.0</v>
      </c>
      <c r="H125" s="1" t="s">
        <v>170</v>
      </c>
      <c r="I125" s="1" t="s">
        <v>328</v>
      </c>
      <c r="J125" s="1" t="s">
        <v>389</v>
      </c>
    </row>
    <row r="126">
      <c r="A126" s="2" t="s">
        <v>526</v>
      </c>
      <c r="B126" s="1" t="s">
        <v>527</v>
      </c>
      <c r="C126" s="6">
        <v>243865.0</v>
      </c>
      <c r="D126" s="7">
        <v>0.5796180555555556</v>
      </c>
      <c r="E126" s="1" t="s">
        <v>168</v>
      </c>
      <c r="F126" s="1" t="s">
        <v>169</v>
      </c>
      <c r="G126" s="1">
        <v>10.0</v>
      </c>
      <c r="H126" s="1" t="s">
        <v>170</v>
      </c>
      <c r="I126" s="1" t="s">
        <v>328</v>
      </c>
      <c r="J126" s="1" t="s">
        <v>389</v>
      </c>
    </row>
    <row r="127">
      <c r="A127" s="2" t="s">
        <v>528</v>
      </c>
      <c r="B127" s="1" t="s">
        <v>529</v>
      </c>
      <c r="C127" s="6">
        <v>243866.0</v>
      </c>
      <c r="D127" s="7">
        <v>0.5963657407407408</v>
      </c>
      <c r="E127" s="1" t="s">
        <v>210</v>
      </c>
      <c r="F127" s="1" t="s">
        <v>415</v>
      </c>
      <c r="G127" s="1">
        <v>3.0</v>
      </c>
      <c r="H127" s="1" t="s">
        <v>176</v>
      </c>
      <c r="I127" s="1" t="s">
        <v>328</v>
      </c>
      <c r="J127" s="1" t="s">
        <v>337</v>
      </c>
    </row>
    <row r="128">
      <c r="A128" s="2" t="s">
        <v>530</v>
      </c>
      <c r="B128" s="1" t="s">
        <v>531</v>
      </c>
      <c r="C128" s="6">
        <v>243869.0</v>
      </c>
      <c r="D128" s="7">
        <v>0.6295833333333334</v>
      </c>
      <c r="E128" s="1" t="s">
        <v>11</v>
      </c>
      <c r="F128" s="1" t="s">
        <v>12</v>
      </c>
      <c r="G128" s="1">
        <v>5.0</v>
      </c>
      <c r="H128" s="1" t="s">
        <v>13</v>
      </c>
      <c r="I128" s="1" t="s">
        <v>328</v>
      </c>
      <c r="J128" s="1" t="s">
        <v>389</v>
      </c>
    </row>
    <row r="129">
      <c r="A129" s="2" t="s">
        <v>532</v>
      </c>
      <c r="B129" s="1" t="s">
        <v>533</v>
      </c>
      <c r="C129" s="6">
        <v>243872.0</v>
      </c>
      <c r="D129" s="7">
        <v>0.485462962962963</v>
      </c>
      <c r="E129" s="1" t="s">
        <v>27</v>
      </c>
      <c r="F129" s="1" t="s">
        <v>28</v>
      </c>
      <c r="G129" s="1">
        <v>8.0</v>
      </c>
      <c r="H129" s="1" t="s">
        <v>13</v>
      </c>
      <c r="I129" s="1" t="s">
        <v>328</v>
      </c>
      <c r="J129" s="1" t="s">
        <v>389</v>
      </c>
    </row>
    <row r="130">
      <c r="A130" s="2" t="s">
        <v>534</v>
      </c>
      <c r="B130" s="1" t="s">
        <v>535</v>
      </c>
      <c r="C130" s="6">
        <v>243872.0</v>
      </c>
      <c r="D130" s="7">
        <v>0.48582175925925924</v>
      </c>
      <c r="E130" s="1" t="s">
        <v>126</v>
      </c>
      <c r="F130" s="1" t="s">
        <v>127</v>
      </c>
      <c r="G130" s="1">
        <v>3.0</v>
      </c>
      <c r="H130" s="1" t="s">
        <v>112</v>
      </c>
      <c r="I130" s="1" t="s">
        <v>328</v>
      </c>
      <c r="J130" s="1" t="s">
        <v>389</v>
      </c>
    </row>
    <row r="131">
      <c r="A131" s="2" t="s">
        <v>536</v>
      </c>
      <c r="B131" s="1" t="s">
        <v>537</v>
      </c>
      <c r="C131" s="6">
        <v>243872.0</v>
      </c>
      <c r="D131" s="7">
        <v>0.4860069444444444</v>
      </c>
      <c r="E131" s="1" t="s">
        <v>180</v>
      </c>
      <c r="F131" s="1" t="s">
        <v>181</v>
      </c>
      <c r="G131" s="1">
        <v>3.0</v>
      </c>
      <c r="H131" s="1" t="s">
        <v>176</v>
      </c>
      <c r="I131" s="1" t="s">
        <v>328</v>
      </c>
      <c r="J131" s="1" t="s">
        <v>389</v>
      </c>
    </row>
    <row r="132">
      <c r="A132" s="2" t="s">
        <v>538</v>
      </c>
      <c r="B132" s="1" t="s">
        <v>539</v>
      </c>
      <c r="C132" s="6">
        <v>243872.0</v>
      </c>
      <c r="D132" s="7">
        <v>0.5601851851851852</v>
      </c>
      <c r="E132" s="1" t="s">
        <v>48</v>
      </c>
      <c r="F132" s="1" t="s">
        <v>350</v>
      </c>
      <c r="G132" s="1">
        <v>1.0</v>
      </c>
      <c r="H132" s="1" t="s">
        <v>50</v>
      </c>
      <c r="I132" s="1" t="s">
        <v>328</v>
      </c>
      <c r="J132" s="1" t="s">
        <v>337</v>
      </c>
    </row>
    <row r="133">
      <c r="A133" s="2" t="s">
        <v>540</v>
      </c>
      <c r="B133" s="1" t="s">
        <v>541</v>
      </c>
      <c r="C133" s="6">
        <v>243881.0</v>
      </c>
      <c r="D133" s="7">
        <v>0.4936226851851852</v>
      </c>
      <c r="E133" s="1" t="s">
        <v>48</v>
      </c>
      <c r="F133" s="1" t="s">
        <v>350</v>
      </c>
      <c r="G133" s="1">
        <v>2.0</v>
      </c>
      <c r="H133" s="1" t="s">
        <v>50</v>
      </c>
      <c r="I133" s="1" t="s">
        <v>328</v>
      </c>
      <c r="J133" s="1" t="s">
        <v>337</v>
      </c>
    </row>
    <row r="134">
      <c r="A134" s="2" t="s">
        <v>542</v>
      </c>
      <c r="B134" s="1" t="s">
        <v>543</v>
      </c>
      <c r="C134" s="6">
        <v>243881.0</v>
      </c>
      <c r="D134" s="7">
        <v>0.49417824074074074</v>
      </c>
      <c r="E134" s="1" t="s">
        <v>48</v>
      </c>
      <c r="F134" s="1" t="s">
        <v>350</v>
      </c>
      <c r="G134" s="1">
        <v>2.0</v>
      </c>
      <c r="H134" s="1" t="s">
        <v>50</v>
      </c>
      <c r="I134" s="1" t="s">
        <v>328</v>
      </c>
      <c r="J134" s="1" t="s">
        <v>337</v>
      </c>
    </row>
    <row r="135">
      <c r="A135" s="2" t="s">
        <v>544</v>
      </c>
      <c r="B135" s="1" t="s">
        <v>545</v>
      </c>
      <c r="C135" s="6">
        <v>243885.0</v>
      </c>
      <c r="D135" s="7">
        <v>0.4806828703703704</v>
      </c>
      <c r="E135" s="1" t="s">
        <v>11</v>
      </c>
      <c r="F135" s="1" t="s">
        <v>12</v>
      </c>
      <c r="G135" s="1">
        <v>10.0</v>
      </c>
      <c r="H135" s="1" t="s">
        <v>13</v>
      </c>
      <c r="I135" s="1" t="s">
        <v>328</v>
      </c>
      <c r="J135" s="1" t="s">
        <v>389</v>
      </c>
    </row>
    <row r="136">
      <c r="A136" s="2" t="s">
        <v>546</v>
      </c>
      <c r="B136" s="1" t="s">
        <v>547</v>
      </c>
      <c r="C136" s="6">
        <v>243885.0</v>
      </c>
      <c r="D136" s="7">
        <v>0.4809837962962963</v>
      </c>
      <c r="E136" s="1" t="s">
        <v>11</v>
      </c>
      <c r="F136" s="1" t="s">
        <v>12</v>
      </c>
      <c r="G136" s="1">
        <v>10.0</v>
      </c>
      <c r="H136" s="1" t="s">
        <v>13</v>
      </c>
      <c r="I136" s="1" t="s">
        <v>328</v>
      </c>
      <c r="J136" s="1" t="s">
        <v>389</v>
      </c>
    </row>
    <row r="137">
      <c r="A137" s="2" t="s">
        <v>548</v>
      </c>
      <c r="B137" s="1" t="s">
        <v>549</v>
      </c>
      <c r="C137" s="6">
        <v>243885.0</v>
      </c>
      <c r="D137" s="7">
        <v>0.48153935185185187</v>
      </c>
      <c r="E137" s="1" t="s">
        <v>11</v>
      </c>
      <c r="F137" s="1" t="s">
        <v>12</v>
      </c>
      <c r="G137" s="1">
        <v>10.0</v>
      </c>
      <c r="H137" s="1" t="s">
        <v>13</v>
      </c>
      <c r="I137" s="1" t="s">
        <v>328</v>
      </c>
      <c r="J137" s="1" t="s">
        <v>389</v>
      </c>
    </row>
    <row r="138">
      <c r="A138" s="2" t="s">
        <v>550</v>
      </c>
      <c r="B138" s="1" t="s">
        <v>551</v>
      </c>
      <c r="C138" s="6">
        <v>243885.0</v>
      </c>
      <c r="D138" s="7">
        <v>0.48310185185185184</v>
      </c>
      <c r="E138" s="1" t="s">
        <v>11</v>
      </c>
      <c r="F138" s="1" t="s">
        <v>12</v>
      </c>
      <c r="G138" s="1">
        <v>10.0</v>
      </c>
      <c r="H138" s="1" t="s">
        <v>13</v>
      </c>
      <c r="I138" s="1" t="s">
        <v>328</v>
      </c>
    </row>
    <row r="139">
      <c r="A139" s="2" t="s">
        <v>552</v>
      </c>
      <c r="B139" s="1" t="s">
        <v>553</v>
      </c>
      <c r="C139" s="6">
        <v>243886.0</v>
      </c>
      <c r="D139" s="7">
        <v>0.4729976851851852</v>
      </c>
      <c r="E139" s="1" t="s">
        <v>59</v>
      </c>
      <c r="F139" s="1" t="s">
        <v>60</v>
      </c>
      <c r="G139" s="1">
        <v>1.0</v>
      </c>
      <c r="H139" s="1" t="s">
        <v>50</v>
      </c>
      <c r="I139" s="1" t="s">
        <v>328</v>
      </c>
      <c r="J139" s="1" t="s">
        <v>389</v>
      </c>
    </row>
    <row r="140">
      <c r="A140" s="2" t="s">
        <v>554</v>
      </c>
      <c r="B140" s="1" t="s">
        <v>555</v>
      </c>
      <c r="C140" s="6">
        <v>243886.0</v>
      </c>
      <c r="D140" s="7">
        <v>0.47355324074074073</v>
      </c>
      <c r="E140" s="1" t="s">
        <v>48</v>
      </c>
      <c r="F140" s="1" t="s">
        <v>350</v>
      </c>
      <c r="G140" s="1">
        <v>4.0</v>
      </c>
      <c r="H140" s="1" t="s">
        <v>50</v>
      </c>
      <c r="I140" s="1" t="s">
        <v>328</v>
      </c>
      <c r="J140" s="1" t="s">
        <v>389</v>
      </c>
    </row>
    <row r="141">
      <c r="A141" s="2" t="s">
        <v>556</v>
      </c>
      <c r="B141" s="1" t="s">
        <v>557</v>
      </c>
      <c r="C141" s="6">
        <v>243888.0</v>
      </c>
      <c r="D141" s="7">
        <v>0.4887384259259259</v>
      </c>
      <c r="E141" s="1" t="s">
        <v>48</v>
      </c>
      <c r="F141" s="1" t="s">
        <v>350</v>
      </c>
      <c r="G141" s="1">
        <v>1.0</v>
      </c>
      <c r="H141" s="1" t="s">
        <v>50</v>
      </c>
      <c r="I141" s="1" t="s">
        <v>328</v>
      </c>
      <c r="J141" s="1" t="s">
        <v>389</v>
      </c>
    </row>
    <row r="142">
      <c r="A142" s="2" t="s">
        <v>558</v>
      </c>
      <c r="B142" s="1" t="s">
        <v>559</v>
      </c>
      <c r="C142" s="6">
        <v>243888.0</v>
      </c>
      <c r="D142" s="7">
        <v>0.6601157407407408</v>
      </c>
      <c r="E142" s="1" t="s">
        <v>180</v>
      </c>
      <c r="F142" s="1" t="s">
        <v>181</v>
      </c>
      <c r="G142" s="1">
        <v>1.0</v>
      </c>
      <c r="H142" s="1" t="s">
        <v>176</v>
      </c>
      <c r="I142" s="1" t="s">
        <v>328</v>
      </c>
      <c r="J142" s="1" t="s">
        <v>389</v>
      </c>
    </row>
    <row r="143">
      <c r="A143" s="2" t="s">
        <v>560</v>
      </c>
      <c r="B143" s="1" t="s">
        <v>561</v>
      </c>
      <c r="C143" s="6">
        <v>243895.0</v>
      </c>
      <c r="D143" s="7">
        <v>0.5687268518518519</v>
      </c>
      <c r="E143" s="1" t="s">
        <v>48</v>
      </c>
      <c r="F143" s="1" t="s">
        <v>350</v>
      </c>
      <c r="G143" s="1">
        <v>2.0</v>
      </c>
      <c r="H143" s="1" t="s">
        <v>50</v>
      </c>
      <c r="I143" s="1" t="s">
        <v>328</v>
      </c>
      <c r="J143" s="1" t="s">
        <v>337</v>
      </c>
    </row>
    <row r="144">
      <c r="A144" s="2" t="s">
        <v>562</v>
      </c>
      <c r="B144" s="1" t="s">
        <v>563</v>
      </c>
      <c r="C144" s="6">
        <v>243895.0</v>
      </c>
      <c r="D144" s="7">
        <v>0.5694791666666666</v>
      </c>
      <c r="E144" s="1" t="s">
        <v>105</v>
      </c>
      <c r="F144" s="1" t="s">
        <v>106</v>
      </c>
      <c r="G144" s="1">
        <v>10.0</v>
      </c>
      <c r="H144" s="1" t="s">
        <v>66</v>
      </c>
      <c r="I144" s="1" t="s">
        <v>328</v>
      </c>
      <c r="J144" s="1" t="s">
        <v>337</v>
      </c>
    </row>
    <row r="145">
      <c r="A145" s="2" t="s">
        <v>564</v>
      </c>
      <c r="B145" s="1" t="s">
        <v>565</v>
      </c>
      <c r="C145" s="6">
        <v>243906.0</v>
      </c>
      <c r="D145" s="7">
        <v>0.48912037037037037</v>
      </c>
      <c r="E145" s="1" t="s">
        <v>70</v>
      </c>
      <c r="F145" s="1" t="s">
        <v>71</v>
      </c>
      <c r="G145" s="1">
        <v>2.0</v>
      </c>
      <c r="H145" s="1" t="s">
        <v>66</v>
      </c>
      <c r="I145" s="1" t="s">
        <v>328</v>
      </c>
      <c r="J145" s="1" t="s">
        <v>389</v>
      </c>
    </row>
    <row r="146">
      <c r="A146" s="2" t="s">
        <v>566</v>
      </c>
      <c r="B146" s="1" t="s">
        <v>567</v>
      </c>
      <c r="C146" s="6">
        <v>243906.0</v>
      </c>
      <c r="D146" s="7">
        <v>0.48930555555555555</v>
      </c>
      <c r="E146" s="1" t="s">
        <v>48</v>
      </c>
      <c r="F146" s="1" t="s">
        <v>350</v>
      </c>
      <c r="G146" s="1">
        <v>1.0</v>
      </c>
      <c r="H146" s="1" t="s">
        <v>50</v>
      </c>
      <c r="I146" s="1" t="s">
        <v>328</v>
      </c>
      <c r="J146" s="1" t="s">
        <v>389</v>
      </c>
    </row>
    <row r="147">
      <c r="A147" s="2" t="s">
        <v>568</v>
      </c>
      <c r="B147" s="1" t="s">
        <v>569</v>
      </c>
      <c r="C147" s="6">
        <v>243909.0</v>
      </c>
      <c r="D147" s="7">
        <v>0.5791782407407408</v>
      </c>
      <c r="E147" s="1" t="s">
        <v>162</v>
      </c>
      <c r="F147" s="1" t="s">
        <v>163</v>
      </c>
      <c r="G147" s="1">
        <v>13.0</v>
      </c>
      <c r="H147" s="1" t="s">
        <v>164</v>
      </c>
      <c r="I147" s="1" t="s">
        <v>328</v>
      </c>
      <c r="J147" s="1" t="s">
        <v>389</v>
      </c>
    </row>
    <row r="148">
      <c r="A148" s="2" t="s">
        <v>570</v>
      </c>
      <c r="B148" s="1" t="s">
        <v>571</v>
      </c>
      <c r="C148" s="6">
        <v>243909.0</v>
      </c>
      <c r="D148" s="7">
        <v>0.5795138888888889</v>
      </c>
      <c r="E148" s="1" t="s">
        <v>174</v>
      </c>
      <c r="F148" s="1" t="s">
        <v>175</v>
      </c>
      <c r="G148" s="1">
        <v>15.0</v>
      </c>
      <c r="H148" s="1" t="s">
        <v>176</v>
      </c>
      <c r="I148" s="1" t="s">
        <v>328</v>
      </c>
      <c r="J148" s="1" t="s">
        <v>389</v>
      </c>
    </row>
    <row r="149">
      <c r="A149" s="2" t="s">
        <v>572</v>
      </c>
      <c r="B149" s="1" t="s">
        <v>573</v>
      </c>
      <c r="C149" s="6">
        <v>243909.0</v>
      </c>
      <c r="D149" s="7">
        <v>0.5797569444444445</v>
      </c>
      <c r="E149" s="1" t="s">
        <v>180</v>
      </c>
      <c r="F149" s="1" t="s">
        <v>181</v>
      </c>
      <c r="G149" s="1">
        <v>15.0</v>
      </c>
      <c r="H149" s="1" t="s">
        <v>176</v>
      </c>
      <c r="I149" s="1" t="s">
        <v>328</v>
      </c>
      <c r="J149" s="1" t="s">
        <v>389</v>
      </c>
    </row>
    <row r="150">
      <c r="A150" s="2" t="s">
        <v>574</v>
      </c>
      <c r="B150" s="1" t="s">
        <v>575</v>
      </c>
      <c r="C150" s="6">
        <v>243910.0</v>
      </c>
      <c r="D150" s="7">
        <v>0.5723958333333333</v>
      </c>
      <c r="E150" s="1" t="s">
        <v>48</v>
      </c>
      <c r="F150" s="1" t="s">
        <v>350</v>
      </c>
      <c r="G150" s="1">
        <v>2.0</v>
      </c>
      <c r="H150" s="1" t="s">
        <v>50</v>
      </c>
      <c r="I150" s="1" t="s">
        <v>328</v>
      </c>
      <c r="J150" s="1" t="s">
        <v>389</v>
      </c>
    </row>
    <row r="151">
      <c r="A151" s="2" t="s">
        <v>576</v>
      </c>
      <c r="B151" s="1" t="s">
        <v>577</v>
      </c>
      <c r="C151" s="6">
        <v>243912.0</v>
      </c>
      <c r="D151" s="7">
        <v>0.6369675925925926</v>
      </c>
      <c r="E151" s="1" t="s">
        <v>70</v>
      </c>
      <c r="F151" s="1" t="s">
        <v>71</v>
      </c>
      <c r="G151" s="1">
        <v>1.0</v>
      </c>
      <c r="H151" s="1" t="s">
        <v>66</v>
      </c>
      <c r="I151" s="1" t="s">
        <v>328</v>
      </c>
      <c r="J151" s="1" t="s">
        <v>337</v>
      </c>
    </row>
    <row r="152">
      <c r="A152" s="2" t="s">
        <v>578</v>
      </c>
      <c r="B152" s="1" t="s">
        <v>579</v>
      </c>
      <c r="C152" s="6">
        <v>243912.0</v>
      </c>
      <c r="D152" s="7">
        <v>0.6380902777777778</v>
      </c>
      <c r="E152" s="1" t="s">
        <v>48</v>
      </c>
      <c r="F152" s="1" t="s">
        <v>350</v>
      </c>
      <c r="G152" s="1">
        <v>1.0</v>
      </c>
      <c r="H152" s="1" t="s">
        <v>50</v>
      </c>
      <c r="I152" s="1" t="s">
        <v>328</v>
      </c>
      <c r="J152" s="1" t="s">
        <v>337</v>
      </c>
    </row>
    <row r="153">
      <c r="A153" s="2" t="s">
        <v>580</v>
      </c>
      <c r="B153" s="1" t="s">
        <v>581</v>
      </c>
      <c r="C153" s="6">
        <v>243919.0</v>
      </c>
      <c r="D153" s="7">
        <v>0.8714236111111111</v>
      </c>
      <c r="E153" s="1" t="s">
        <v>210</v>
      </c>
      <c r="F153" s="1" t="s">
        <v>415</v>
      </c>
      <c r="G153" s="1">
        <v>16.0</v>
      </c>
      <c r="H153" s="1" t="s">
        <v>176</v>
      </c>
      <c r="I153" s="1" t="s">
        <v>328</v>
      </c>
      <c r="J153" s="1" t="s">
        <v>389</v>
      </c>
    </row>
    <row r="154">
      <c r="A154" s="2" t="s">
        <v>582</v>
      </c>
      <c r="B154" s="1" t="s">
        <v>583</v>
      </c>
      <c r="C154" s="6">
        <v>243919.0</v>
      </c>
      <c r="D154" s="7">
        <v>0.8716435185185185</v>
      </c>
      <c r="E154" s="1" t="s">
        <v>48</v>
      </c>
      <c r="F154" s="1" t="s">
        <v>350</v>
      </c>
      <c r="G154" s="1">
        <v>4.0</v>
      </c>
      <c r="H154" s="1" t="s">
        <v>50</v>
      </c>
      <c r="I154" s="1" t="s">
        <v>328</v>
      </c>
      <c r="J154" s="1" t="s">
        <v>389</v>
      </c>
    </row>
    <row r="155">
      <c r="A155" s="2" t="s">
        <v>584</v>
      </c>
      <c r="B155" s="1" t="s">
        <v>585</v>
      </c>
      <c r="C155" s="6">
        <v>243928.0</v>
      </c>
      <c r="D155" s="7">
        <v>0.4491203703703704</v>
      </c>
      <c r="E155" s="1" t="s">
        <v>210</v>
      </c>
      <c r="F155" s="1" t="s">
        <v>415</v>
      </c>
      <c r="G155" s="1">
        <v>4.0</v>
      </c>
      <c r="H155" s="1" t="s">
        <v>176</v>
      </c>
      <c r="I155" s="1" t="s">
        <v>328</v>
      </c>
      <c r="J155" s="1" t="s">
        <v>389</v>
      </c>
    </row>
    <row r="156">
      <c r="A156" s="2" t="s">
        <v>586</v>
      </c>
      <c r="B156" s="1" t="s">
        <v>587</v>
      </c>
      <c r="C156" s="6">
        <v>243928.0</v>
      </c>
      <c r="D156" s="7">
        <v>0.44936342592592593</v>
      </c>
      <c r="E156" s="1" t="s">
        <v>151</v>
      </c>
      <c r="F156" s="1" t="s">
        <v>152</v>
      </c>
      <c r="G156" s="1">
        <v>14.0</v>
      </c>
      <c r="H156" s="1" t="s">
        <v>34</v>
      </c>
      <c r="I156" s="1" t="s">
        <v>328</v>
      </c>
      <c r="J156" s="1" t="s">
        <v>389</v>
      </c>
    </row>
    <row r="157">
      <c r="A157" s="2" t="s">
        <v>588</v>
      </c>
      <c r="B157" s="1" t="s">
        <v>589</v>
      </c>
      <c r="C157" s="6">
        <v>243928.0</v>
      </c>
      <c r="D157" s="7">
        <v>0.47186342592592595</v>
      </c>
      <c r="E157" s="1" t="s">
        <v>180</v>
      </c>
      <c r="F157" s="1" t="s">
        <v>181</v>
      </c>
      <c r="G157" s="1">
        <v>1.0</v>
      </c>
      <c r="H157" s="1" t="s">
        <v>176</v>
      </c>
      <c r="I157" s="1" t="s">
        <v>328</v>
      </c>
      <c r="J157" s="1" t="s">
        <v>389</v>
      </c>
    </row>
    <row r="158">
      <c r="A158" s="2" t="s">
        <v>590</v>
      </c>
      <c r="B158" s="1" t="s">
        <v>591</v>
      </c>
      <c r="C158" s="6">
        <v>243928.0</v>
      </c>
      <c r="D158" s="7">
        <v>0.47199074074074077</v>
      </c>
      <c r="E158" s="1" t="s">
        <v>162</v>
      </c>
      <c r="F158" s="1" t="s">
        <v>163</v>
      </c>
      <c r="G158" s="1">
        <v>5.0</v>
      </c>
      <c r="H158" s="1" t="s">
        <v>164</v>
      </c>
      <c r="I158" s="1" t="s">
        <v>328</v>
      </c>
      <c r="J158" s="1" t="s">
        <v>389</v>
      </c>
    </row>
    <row r="159">
      <c r="A159" s="2" t="s">
        <v>592</v>
      </c>
      <c r="B159" s="1" t="s">
        <v>593</v>
      </c>
      <c r="C159" s="6">
        <v>243929.0</v>
      </c>
      <c r="D159" s="7">
        <v>0.6352314814814815</v>
      </c>
      <c r="E159" s="1" t="s">
        <v>151</v>
      </c>
      <c r="F159" s="1" t="s">
        <v>152</v>
      </c>
      <c r="G159" s="1">
        <v>5.0</v>
      </c>
      <c r="H159" s="1" t="s">
        <v>34</v>
      </c>
      <c r="I159" s="1" t="s">
        <v>328</v>
      </c>
      <c r="J159" s="1" t="s">
        <v>389</v>
      </c>
    </row>
    <row r="160">
      <c r="A160" s="2" t="s">
        <v>594</v>
      </c>
      <c r="B160" s="1" t="s">
        <v>595</v>
      </c>
      <c r="C160" s="6">
        <v>243930.0</v>
      </c>
      <c r="D160" s="7">
        <v>0.5804398148148148</v>
      </c>
      <c r="E160" s="1" t="s">
        <v>32</v>
      </c>
      <c r="F160" s="1" t="s">
        <v>33</v>
      </c>
      <c r="G160" s="1">
        <v>5.0</v>
      </c>
      <c r="H160" s="1" t="s">
        <v>34</v>
      </c>
      <c r="I160" s="1" t="s">
        <v>328</v>
      </c>
      <c r="J160" s="1" t="s">
        <v>389</v>
      </c>
    </row>
    <row r="161">
      <c r="A161" s="2" t="s">
        <v>596</v>
      </c>
      <c r="B161" s="1" t="s">
        <v>597</v>
      </c>
      <c r="C161" s="6">
        <v>243935.0</v>
      </c>
      <c r="D161" s="7">
        <v>0.48878472222222225</v>
      </c>
      <c r="E161" s="1" t="s">
        <v>168</v>
      </c>
      <c r="F161" s="1" t="s">
        <v>169</v>
      </c>
      <c r="G161" s="1">
        <v>10.0</v>
      </c>
      <c r="H161" s="1" t="s">
        <v>170</v>
      </c>
      <c r="I161" s="1" t="s">
        <v>328</v>
      </c>
      <c r="J161" s="1" t="s">
        <v>389</v>
      </c>
    </row>
    <row r="162">
      <c r="A162" s="2" t="s">
        <v>598</v>
      </c>
      <c r="B162" s="1" t="s">
        <v>599</v>
      </c>
      <c r="C162" s="6">
        <v>243937.0</v>
      </c>
      <c r="D162" s="7">
        <v>0.46024305555555556</v>
      </c>
      <c r="E162" s="1" t="s">
        <v>75</v>
      </c>
      <c r="F162" s="1" t="s">
        <v>76</v>
      </c>
      <c r="G162" s="1">
        <v>50.0</v>
      </c>
      <c r="H162" s="1" t="s">
        <v>66</v>
      </c>
      <c r="I162" s="1" t="s">
        <v>328</v>
      </c>
      <c r="J162" s="1" t="s">
        <v>389</v>
      </c>
    </row>
    <row r="163">
      <c r="A163" s="2" t="s">
        <v>600</v>
      </c>
      <c r="B163" s="1" t="s">
        <v>601</v>
      </c>
      <c r="C163" s="6">
        <v>243941.0</v>
      </c>
      <c r="D163" s="7">
        <v>0.5709837962962963</v>
      </c>
      <c r="E163" s="1" t="s">
        <v>48</v>
      </c>
      <c r="F163" s="1" t="s">
        <v>350</v>
      </c>
      <c r="G163" s="1">
        <v>2.0</v>
      </c>
      <c r="H163" s="1" t="s">
        <v>50</v>
      </c>
      <c r="I163" s="1" t="s">
        <v>328</v>
      </c>
      <c r="J163" s="1" t="s">
        <v>389</v>
      </c>
    </row>
    <row r="164">
      <c r="A164" s="2" t="s">
        <v>602</v>
      </c>
      <c r="B164" s="1" t="s">
        <v>603</v>
      </c>
      <c r="C164" s="6">
        <v>243941.0</v>
      </c>
      <c r="D164" s="7">
        <v>0.5713078703703703</v>
      </c>
      <c r="E164" s="1" t="s">
        <v>75</v>
      </c>
      <c r="F164" s="1" t="s">
        <v>76</v>
      </c>
      <c r="G164" s="1">
        <v>30.0</v>
      </c>
      <c r="H164" s="1" t="s">
        <v>66</v>
      </c>
      <c r="I164" s="1" t="s">
        <v>328</v>
      </c>
      <c r="J164" s="1" t="s">
        <v>389</v>
      </c>
    </row>
    <row r="165">
      <c r="A165" s="2" t="s">
        <v>604</v>
      </c>
      <c r="B165" s="1" t="s">
        <v>605</v>
      </c>
      <c r="C165" s="6">
        <v>243950.0</v>
      </c>
      <c r="D165" s="7">
        <v>0.3401736111111111</v>
      </c>
      <c r="E165" s="1" t="s">
        <v>22</v>
      </c>
      <c r="F165" s="1" t="s">
        <v>23</v>
      </c>
      <c r="G165" s="1">
        <v>10.0</v>
      </c>
      <c r="H165" s="1" t="s">
        <v>13</v>
      </c>
      <c r="I165" s="1" t="s">
        <v>328</v>
      </c>
      <c r="J165" s="1" t="s">
        <v>337</v>
      </c>
    </row>
    <row r="166">
      <c r="A166" s="2" t="s">
        <v>606</v>
      </c>
      <c r="B166" s="1" t="s">
        <v>607</v>
      </c>
      <c r="C166" s="6">
        <v>243950.0</v>
      </c>
      <c r="D166" s="7">
        <v>0.3404861111111111</v>
      </c>
      <c r="E166" s="1" t="s">
        <v>27</v>
      </c>
      <c r="F166" s="1" t="s">
        <v>28</v>
      </c>
      <c r="G166" s="1">
        <v>10.0</v>
      </c>
      <c r="H166" s="1" t="s">
        <v>13</v>
      </c>
      <c r="I166" s="1" t="s">
        <v>328</v>
      </c>
      <c r="J166" s="1" t="s">
        <v>337</v>
      </c>
    </row>
    <row r="167">
      <c r="A167" s="2" t="s">
        <v>608</v>
      </c>
      <c r="B167" s="1" t="s">
        <v>609</v>
      </c>
      <c r="C167" s="6">
        <v>243952.0</v>
      </c>
      <c r="D167" s="7">
        <v>0.6458449074074074</v>
      </c>
      <c r="E167" s="1" t="s">
        <v>48</v>
      </c>
      <c r="F167" s="1" t="s">
        <v>350</v>
      </c>
      <c r="G167" s="1">
        <v>3.0</v>
      </c>
      <c r="H167" s="1" t="s">
        <v>50</v>
      </c>
      <c r="I167" s="1" t="s">
        <v>328</v>
      </c>
      <c r="J167" s="1" t="s">
        <v>337</v>
      </c>
    </row>
    <row r="168">
      <c r="A168" s="2" t="s">
        <v>608</v>
      </c>
      <c r="B168" s="1" t="s">
        <v>610</v>
      </c>
      <c r="C168" s="6">
        <v>244013.0</v>
      </c>
      <c r="D168" s="7">
        <v>0.47702546296296294</v>
      </c>
      <c r="E168" s="1" t="s">
        <v>168</v>
      </c>
      <c r="F168" s="1" t="s">
        <v>169</v>
      </c>
      <c r="G168" s="1">
        <v>10.0</v>
      </c>
      <c r="H168" s="1" t="s">
        <v>170</v>
      </c>
      <c r="I168" s="1" t="s">
        <v>328</v>
      </c>
      <c r="J168" s="1" t="s">
        <v>337</v>
      </c>
    </row>
    <row r="169">
      <c r="A169" s="2" t="s">
        <v>611</v>
      </c>
      <c r="B169" s="1" t="s">
        <v>612</v>
      </c>
      <c r="C169" s="6">
        <v>244013.0</v>
      </c>
      <c r="D169" s="7">
        <v>0.4775115740740741</v>
      </c>
      <c r="E169" s="1" t="s">
        <v>280</v>
      </c>
      <c r="F169" s="1" t="s">
        <v>281</v>
      </c>
      <c r="G169" s="1">
        <v>10.0</v>
      </c>
      <c r="H169" s="1" t="s">
        <v>170</v>
      </c>
      <c r="I169" s="1" t="s">
        <v>328</v>
      </c>
      <c r="J169" s="1" t="s">
        <v>337</v>
      </c>
    </row>
    <row r="170">
      <c r="A170" s="2" t="s">
        <v>613</v>
      </c>
      <c r="B170" s="1" t="s">
        <v>614</v>
      </c>
      <c r="C170" s="6">
        <v>244013.0</v>
      </c>
      <c r="D170" s="7">
        <v>0.4780902777777778</v>
      </c>
      <c r="E170" s="1" t="s">
        <v>59</v>
      </c>
      <c r="F170" s="1" t="s">
        <v>60</v>
      </c>
      <c r="G170" s="1">
        <v>1.0</v>
      </c>
      <c r="H170" s="1" t="s">
        <v>50</v>
      </c>
      <c r="I170" s="1" t="s">
        <v>328</v>
      </c>
      <c r="J170" s="1" t="s">
        <v>337</v>
      </c>
    </row>
    <row r="171">
      <c r="A171" s="2" t="s">
        <v>615</v>
      </c>
      <c r="B171" s="1" t="s">
        <v>616</v>
      </c>
      <c r="C171" s="6">
        <v>244013.0</v>
      </c>
      <c r="D171" s="7">
        <v>0.47833333333333333</v>
      </c>
      <c r="E171" s="1" t="s">
        <v>70</v>
      </c>
      <c r="F171" s="1" t="s">
        <v>71</v>
      </c>
      <c r="G171" s="1">
        <v>1.0</v>
      </c>
      <c r="H171" s="1" t="s">
        <v>66</v>
      </c>
      <c r="I171" s="1" t="s">
        <v>328</v>
      </c>
      <c r="J171" s="1" t="s">
        <v>337</v>
      </c>
    </row>
    <row r="172">
      <c r="A172" s="2" t="s">
        <v>617</v>
      </c>
      <c r="B172" s="1" t="s">
        <v>618</v>
      </c>
      <c r="C172" s="6">
        <v>244013.0</v>
      </c>
      <c r="D172" s="7">
        <v>0.47869212962962965</v>
      </c>
      <c r="E172" s="1" t="s">
        <v>174</v>
      </c>
      <c r="F172" s="1" t="s">
        <v>175</v>
      </c>
      <c r="G172" s="1">
        <v>1.0</v>
      </c>
      <c r="H172" s="1" t="s">
        <v>176</v>
      </c>
      <c r="I172" s="1" t="s">
        <v>328</v>
      </c>
      <c r="J172" s="1" t="s">
        <v>337</v>
      </c>
    </row>
    <row r="173">
      <c r="A173" s="2" t="s">
        <v>619</v>
      </c>
      <c r="B173" s="1" t="s">
        <v>620</v>
      </c>
      <c r="C173" s="6">
        <v>244013.0</v>
      </c>
      <c r="D173" s="7">
        <v>0.4790509259259259</v>
      </c>
      <c r="E173" s="1" t="s">
        <v>48</v>
      </c>
      <c r="F173" s="1" t="s">
        <v>350</v>
      </c>
      <c r="G173" s="1">
        <v>18.0</v>
      </c>
      <c r="H173" s="1" t="s">
        <v>50</v>
      </c>
      <c r="I173" s="1" t="s">
        <v>328</v>
      </c>
      <c r="J173" s="1" t="s">
        <v>337</v>
      </c>
    </row>
    <row r="174">
      <c r="A174" s="2" t="s">
        <v>621</v>
      </c>
      <c r="B174" s="1" t="s">
        <v>622</v>
      </c>
      <c r="C174" s="6">
        <v>244027.0</v>
      </c>
      <c r="D174" s="7">
        <v>0.6584953703703704</v>
      </c>
      <c r="E174" s="1" t="s">
        <v>48</v>
      </c>
      <c r="F174" s="1" t="s">
        <v>350</v>
      </c>
      <c r="G174" s="1">
        <v>1.0</v>
      </c>
      <c r="H174" s="1" t="s">
        <v>50</v>
      </c>
      <c r="I174" s="1" t="s">
        <v>328</v>
      </c>
      <c r="J174" s="1" t="s">
        <v>389</v>
      </c>
    </row>
    <row r="175">
      <c r="A175" s="2" t="s">
        <v>623</v>
      </c>
      <c r="B175" s="1" t="s">
        <v>624</v>
      </c>
      <c r="C175" s="6">
        <v>244019.0</v>
      </c>
      <c r="D175" s="7">
        <v>0.6643981481481481</v>
      </c>
      <c r="E175" s="1" t="s">
        <v>32</v>
      </c>
      <c r="F175" s="1" t="s">
        <v>33</v>
      </c>
      <c r="G175" s="1">
        <v>5.0</v>
      </c>
      <c r="H175" s="1" t="s">
        <v>34</v>
      </c>
      <c r="I175" s="1" t="s">
        <v>328</v>
      </c>
      <c r="J175" s="1" t="s">
        <v>337</v>
      </c>
    </row>
    <row r="176">
      <c r="A176" s="2" t="s">
        <v>625</v>
      </c>
      <c r="B176" s="1" t="s">
        <v>626</v>
      </c>
      <c r="C176" s="6">
        <v>244019.0</v>
      </c>
      <c r="D176" s="7">
        <v>0.6646527777777778</v>
      </c>
      <c r="E176" s="1" t="s">
        <v>11</v>
      </c>
      <c r="F176" s="1" t="s">
        <v>12</v>
      </c>
      <c r="G176" s="1">
        <v>8.0</v>
      </c>
      <c r="H176" s="1" t="s">
        <v>13</v>
      </c>
      <c r="I176" s="1" t="s">
        <v>328</v>
      </c>
      <c r="J176" s="1" t="s">
        <v>337</v>
      </c>
    </row>
    <row r="177">
      <c r="A177" s="2" t="s">
        <v>627</v>
      </c>
      <c r="B177" s="1" t="s">
        <v>628</v>
      </c>
      <c r="C177" s="6">
        <v>244027.0</v>
      </c>
      <c r="D177" s="7">
        <v>0.6225694444444444</v>
      </c>
      <c r="E177" s="1" t="s">
        <v>185</v>
      </c>
      <c r="F177" s="1" t="s">
        <v>363</v>
      </c>
      <c r="G177" s="1">
        <v>1.0</v>
      </c>
      <c r="H177" s="1" t="s">
        <v>176</v>
      </c>
      <c r="I177" s="1" t="s">
        <v>328</v>
      </c>
      <c r="J177" s="1" t="s">
        <v>337</v>
      </c>
    </row>
    <row r="178">
      <c r="A178" s="2" t="s">
        <v>629</v>
      </c>
      <c r="B178" s="1" t="s">
        <v>630</v>
      </c>
      <c r="C178" s="6">
        <v>244028.0</v>
      </c>
      <c r="D178" s="7">
        <v>0.7568981481481482</v>
      </c>
      <c r="E178" s="1" t="s">
        <v>151</v>
      </c>
      <c r="F178" s="1" t="s">
        <v>152</v>
      </c>
      <c r="G178" s="1">
        <v>10.0</v>
      </c>
      <c r="H178" s="1" t="s">
        <v>34</v>
      </c>
      <c r="I178" s="1" t="s">
        <v>328</v>
      </c>
      <c r="J178" s="1" t="s">
        <v>329</v>
      </c>
    </row>
    <row r="179">
      <c r="A179" s="2" t="s">
        <v>631</v>
      </c>
      <c r="B179" s="1" t="s">
        <v>632</v>
      </c>
      <c r="C179" s="6">
        <v>244031.0</v>
      </c>
      <c r="D179" s="7">
        <v>0.6518518518518519</v>
      </c>
      <c r="E179" s="1" t="s">
        <v>11</v>
      </c>
      <c r="F179" s="1" t="s">
        <v>12</v>
      </c>
      <c r="G179" s="1">
        <v>2.0</v>
      </c>
      <c r="H179" s="1" t="s">
        <v>13</v>
      </c>
      <c r="I179" s="1" t="s">
        <v>328</v>
      </c>
      <c r="J179" s="1" t="s">
        <v>633</v>
      </c>
    </row>
    <row r="180">
      <c r="A180" s="2" t="s">
        <v>634</v>
      </c>
      <c r="B180" s="1" t="s">
        <v>635</v>
      </c>
      <c r="C180" s="6">
        <v>244031.0</v>
      </c>
      <c r="D180" s="7">
        <v>0.6578819444444445</v>
      </c>
      <c r="E180" s="1" t="s">
        <v>11</v>
      </c>
      <c r="F180" s="1" t="s">
        <v>12</v>
      </c>
      <c r="G180" s="1">
        <v>3.0</v>
      </c>
      <c r="H180" s="1" t="s">
        <v>13</v>
      </c>
      <c r="I180" s="1" t="s">
        <v>328</v>
      </c>
      <c r="J180" s="1" t="s">
        <v>329</v>
      </c>
    </row>
    <row r="181">
      <c r="A181" s="2" t="s">
        <v>636</v>
      </c>
      <c r="B181" s="1" t="s">
        <v>637</v>
      </c>
      <c r="C181" s="6">
        <v>244040.0</v>
      </c>
      <c r="D181" s="7">
        <v>0.46175925925925926</v>
      </c>
      <c r="E181" s="1" t="s">
        <v>48</v>
      </c>
      <c r="F181" s="1" t="s">
        <v>350</v>
      </c>
      <c r="G181" s="1">
        <v>13.0</v>
      </c>
      <c r="H181" s="1" t="s">
        <v>50</v>
      </c>
      <c r="I181" s="1" t="s">
        <v>328</v>
      </c>
      <c r="J181" s="1" t="s">
        <v>337</v>
      </c>
    </row>
    <row r="182">
      <c r="A182" s="2" t="s">
        <v>638</v>
      </c>
      <c r="B182" s="1" t="s">
        <v>639</v>
      </c>
      <c r="C182" s="6">
        <v>244049.0</v>
      </c>
      <c r="D182" s="7">
        <v>0.49211805555555554</v>
      </c>
      <c r="E182" s="1" t="s">
        <v>48</v>
      </c>
      <c r="F182" s="1" t="s">
        <v>350</v>
      </c>
      <c r="G182" s="1">
        <v>2.0</v>
      </c>
      <c r="H182" s="1" t="s">
        <v>50</v>
      </c>
      <c r="I182" s="1" t="s">
        <v>328</v>
      </c>
      <c r="J182" s="1" t="s">
        <v>389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320</v>
      </c>
      <c r="C1" s="1" t="s">
        <v>640</v>
      </c>
      <c r="D1" s="1" t="s">
        <v>641</v>
      </c>
      <c r="E1" s="1" t="s">
        <v>1</v>
      </c>
      <c r="F1" s="1" t="s">
        <v>323</v>
      </c>
      <c r="G1" s="1" t="s">
        <v>642</v>
      </c>
      <c r="H1" s="1" t="s">
        <v>3</v>
      </c>
      <c r="I1" s="1" t="s">
        <v>643</v>
      </c>
      <c r="J1" s="1" t="s">
        <v>644</v>
      </c>
    </row>
    <row r="2">
      <c r="A2" s="1">
        <v>1.0</v>
      </c>
      <c r="B2" s="1" t="s">
        <v>645</v>
      </c>
      <c r="C2" s="6">
        <v>243650.0</v>
      </c>
      <c r="D2" s="7">
        <v>0.6762615740740741</v>
      </c>
      <c r="E2" s="1" t="s">
        <v>11</v>
      </c>
      <c r="F2" s="1" t="s">
        <v>12</v>
      </c>
      <c r="G2" s="1">
        <v>30.0</v>
      </c>
      <c r="H2" s="1" t="s">
        <v>66</v>
      </c>
      <c r="I2" s="1"/>
      <c r="J2" s="1"/>
    </row>
    <row r="3">
      <c r="A3" s="1">
        <v>3.0</v>
      </c>
      <c r="B3" s="1" t="s">
        <v>646</v>
      </c>
      <c r="C3" s="6">
        <v>243654.0</v>
      </c>
      <c r="D3" s="7">
        <v>0.4405787037037037</v>
      </c>
      <c r="E3" s="1" t="s">
        <v>22</v>
      </c>
      <c r="F3" s="1" t="s">
        <v>23</v>
      </c>
      <c r="G3" s="1">
        <v>287.0</v>
      </c>
      <c r="H3" s="1" t="s">
        <v>66</v>
      </c>
    </row>
    <row r="4">
      <c r="A4" s="1">
        <v>4.0</v>
      </c>
      <c r="B4" s="1" t="s">
        <v>647</v>
      </c>
      <c r="C4" s="6">
        <v>243654.0</v>
      </c>
      <c r="D4" s="7">
        <v>0.5499305555555556</v>
      </c>
      <c r="E4" s="1" t="s">
        <v>27</v>
      </c>
      <c r="F4" s="1" t="s">
        <v>28</v>
      </c>
      <c r="G4" s="1">
        <v>100.0</v>
      </c>
      <c r="H4" s="1" t="s">
        <v>66</v>
      </c>
    </row>
    <row r="5">
      <c r="A5" s="1">
        <v>5.0</v>
      </c>
      <c r="B5" s="1" t="s">
        <v>648</v>
      </c>
      <c r="C5" s="6">
        <v>243654.0</v>
      </c>
      <c r="D5" s="7">
        <v>0.5606365740740741</v>
      </c>
      <c r="E5" s="1" t="s">
        <v>17</v>
      </c>
      <c r="F5" s="1" t="s">
        <v>18</v>
      </c>
      <c r="G5" s="1">
        <v>1.0</v>
      </c>
      <c r="H5" s="1" t="s">
        <v>66</v>
      </c>
    </row>
    <row r="6">
      <c r="A6" s="1">
        <v>6.0</v>
      </c>
      <c r="B6" s="1" t="s">
        <v>649</v>
      </c>
      <c r="C6" s="6">
        <v>243655.0</v>
      </c>
      <c r="D6" s="7">
        <v>0.0025462962962962965</v>
      </c>
      <c r="E6" s="1" t="s">
        <v>11</v>
      </c>
      <c r="F6" s="1" t="s">
        <v>12</v>
      </c>
      <c r="G6" s="1">
        <v>3.0</v>
      </c>
      <c r="H6" s="1" t="s">
        <v>13</v>
      </c>
    </row>
    <row r="7">
      <c r="A7" s="1">
        <v>7.0</v>
      </c>
      <c r="B7" s="1" t="s">
        <v>650</v>
      </c>
      <c r="C7" s="6">
        <v>243655.0</v>
      </c>
      <c r="D7" s="7">
        <v>0.003275462962962963</v>
      </c>
      <c r="E7" s="1" t="s">
        <v>22</v>
      </c>
      <c r="F7" s="1" t="s">
        <v>23</v>
      </c>
      <c r="G7" s="1">
        <v>55.0</v>
      </c>
      <c r="H7" s="1" t="s">
        <v>13</v>
      </c>
    </row>
    <row r="8">
      <c r="A8" s="1">
        <v>8.0</v>
      </c>
      <c r="B8" s="1" t="s">
        <v>651</v>
      </c>
      <c r="C8" s="6">
        <v>243655.0</v>
      </c>
      <c r="D8" s="7">
        <v>0.003726851851851852</v>
      </c>
      <c r="E8" s="1" t="s">
        <v>32</v>
      </c>
      <c r="F8" s="1" t="s">
        <v>33</v>
      </c>
      <c r="G8" s="1">
        <v>38.0</v>
      </c>
      <c r="H8" s="1" t="s">
        <v>34</v>
      </c>
    </row>
    <row r="9">
      <c r="A9" s="1">
        <v>9.0</v>
      </c>
      <c r="B9" s="1" t="s">
        <v>652</v>
      </c>
      <c r="C9" s="6">
        <v>243655.0</v>
      </c>
      <c r="D9" s="7">
        <v>0.003981481481481482</v>
      </c>
      <c r="E9" s="1" t="s">
        <v>38</v>
      </c>
      <c r="F9" s="1" t="s">
        <v>39</v>
      </c>
      <c r="G9" s="1">
        <v>18.0</v>
      </c>
      <c r="H9" s="1" t="s">
        <v>34</v>
      </c>
    </row>
    <row r="10">
      <c r="A10" s="1">
        <v>10.0</v>
      </c>
      <c r="B10" s="1" t="s">
        <v>653</v>
      </c>
      <c r="C10" s="6">
        <v>243655.0</v>
      </c>
      <c r="D10" s="7">
        <v>0.004178240740740741</v>
      </c>
      <c r="E10" s="1" t="s">
        <v>43</v>
      </c>
      <c r="F10" s="1" t="s">
        <v>44</v>
      </c>
      <c r="G10" s="1">
        <v>14.0</v>
      </c>
      <c r="H10" s="1" t="s">
        <v>34</v>
      </c>
    </row>
    <row r="11">
      <c r="A11" s="1">
        <v>11.0</v>
      </c>
      <c r="B11" s="1" t="s">
        <v>654</v>
      </c>
      <c r="C11" s="6">
        <v>243655.0</v>
      </c>
      <c r="D11" s="7">
        <v>0.0044444444444444444</v>
      </c>
      <c r="E11" s="1" t="s">
        <v>48</v>
      </c>
      <c r="F11" s="1" t="s">
        <v>350</v>
      </c>
      <c r="G11" s="1">
        <v>16.0</v>
      </c>
      <c r="H11" s="1" t="s">
        <v>50</v>
      </c>
    </row>
    <row r="12">
      <c r="A12" s="1">
        <v>12.0</v>
      </c>
      <c r="B12" s="1" t="s">
        <v>655</v>
      </c>
      <c r="C12" s="6">
        <v>243655.0</v>
      </c>
      <c r="D12" s="7">
        <v>0.005104166666666667</v>
      </c>
      <c r="E12" s="1" t="s">
        <v>54</v>
      </c>
      <c r="F12" s="1" t="s">
        <v>360</v>
      </c>
      <c r="G12" s="1">
        <v>63.0</v>
      </c>
      <c r="H12" s="1" t="s">
        <v>50</v>
      </c>
    </row>
    <row r="13">
      <c r="A13" s="1">
        <v>13.0</v>
      </c>
      <c r="B13" s="1" t="s">
        <v>656</v>
      </c>
      <c r="C13" s="6">
        <v>243655.0</v>
      </c>
      <c r="D13" s="7">
        <v>0.0052893518518518515</v>
      </c>
      <c r="E13" s="1" t="s">
        <v>59</v>
      </c>
      <c r="F13" s="1" t="s">
        <v>60</v>
      </c>
      <c r="G13" s="1">
        <v>93.0</v>
      </c>
      <c r="H13" s="1" t="s">
        <v>50</v>
      </c>
    </row>
    <row r="14">
      <c r="A14" s="1">
        <v>14.0</v>
      </c>
      <c r="B14" s="1" t="s">
        <v>657</v>
      </c>
      <c r="C14" s="6">
        <v>243655.0</v>
      </c>
      <c r="D14" s="7">
        <v>0.005486111111111111</v>
      </c>
      <c r="E14" s="1" t="s">
        <v>64</v>
      </c>
      <c r="F14" s="1" t="s">
        <v>65</v>
      </c>
      <c r="G14" s="1">
        <v>10.0</v>
      </c>
      <c r="H14" s="1" t="s">
        <v>66</v>
      </c>
    </row>
    <row r="15">
      <c r="A15" s="1">
        <v>15.0</v>
      </c>
      <c r="B15" s="1" t="s">
        <v>658</v>
      </c>
      <c r="C15" s="6">
        <v>243655.0</v>
      </c>
      <c r="D15" s="7">
        <v>0.005659722222222222</v>
      </c>
      <c r="E15" s="1" t="s">
        <v>70</v>
      </c>
      <c r="F15" s="1" t="s">
        <v>71</v>
      </c>
      <c r="G15" s="1">
        <v>17.0</v>
      </c>
      <c r="H15" s="1" t="s">
        <v>66</v>
      </c>
    </row>
    <row r="16">
      <c r="A16" s="1">
        <v>16.0</v>
      </c>
      <c r="B16" s="1" t="s">
        <v>659</v>
      </c>
      <c r="C16" s="6">
        <v>243655.0</v>
      </c>
      <c r="D16" s="7">
        <v>0.005833333333333334</v>
      </c>
      <c r="E16" s="1" t="s">
        <v>75</v>
      </c>
      <c r="F16" s="1" t="s">
        <v>76</v>
      </c>
      <c r="G16" s="1">
        <v>80.0</v>
      </c>
      <c r="H16" s="1" t="s">
        <v>66</v>
      </c>
    </row>
    <row r="17">
      <c r="A17" s="1">
        <v>17.0</v>
      </c>
      <c r="B17" s="1" t="s">
        <v>660</v>
      </c>
      <c r="C17" s="6">
        <v>243655.0</v>
      </c>
      <c r="D17" s="7">
        <v>0.006099537037037037</v>
      </c>
      <c r="E17" s="1" t="s">
        <v>80</v>
      </c>
      <c r="F17" s="1" t="s">
        <v>81</v>
      </c>
      <c r="G17" s="1">
        <v>5.0</v>
      </c>
      <c r="H17" s="1" t="s">
        <v>66</v>
      </c>
    </row>
    <row r="18">
      <c r="A18" s="1">
        <v>18.0</v>
      </c>
      <c r="B18" s="1" t="s">
        <v>661</v>
      </c>
      <c r="C18" s="6">
        <v>243655.0</v>
      </c>
      <c r="D18" s="7">
        <v>0.006319444444444444</v>
      </c>
      <c r="E18" s="1" t="s">
        <v>85</v>
      </c>
      <c r="F18" s="1" t="s">
        <v>86</v>
      </c>
      <c r="G18" s="1">
        <v>14.0</v>
      </c>
      <c r="H18" s="1" t="s">
        <v>66</v>
      </c>
    </row>
    <row r="19">
      <c r="A19" s="1">
        <v>19.0</v>
      </c>
      <c r="B19" s="1" t="s">
        <v>662</v>
      </c>
      <c r="C19" s="6">
        <v>243655.0</v>
      </c>
      <c r="D19" s="7">
        <v>0.006504629629629629</v>
      </c>
      <c r="E19" s="1" t="s">
        <v>90</v>
      </c>
      <c r="F19" s="1" t="s">
        <v>91</v>
      </c>
      <c r="G19" s="1">
        <v>11.0</v>
      </c>
      <c r="H19" s="1" t="s">
        <v>66</v>
      </c>
    </row>
    <row r="20">
      <c r="A20" s="1">
        <v>20.0</v>
      </c>
      <c r="B20" s="1" t="s">
        <v>663</v>
      </c>
      <c r="C20" s="6">
        <v>243655.0</v>
      </c>
      <c r="D20" s="7">
        <v>0.006643518518518518</v>
      </c>
      <c r="E20" s="1" t="s">
        <v>95</v>
      </c>
      <c r="F20" s="1" t="s">
        <v>96</v>
      </c>
      <c r="G20" s="1">
        <v>19.0</v>
      </c>
      <c r="H20" s="1" t="s">
        <v>66</v>
      </c>
    </row>
    <row r="21">
      <c r="A21" s="1">
        <v>21.0</v>
      </c>
      <c r="B21" s="1" t="s">
        <v>664</v>
      </c>
      <c r="C21" s="6">
        <v>243655.0</v>
      </c>
      <c r="D21" s="7">
        <v>0.006828703703703704</v>
      </c>
      <c r="E21" s="1" t="s">
        <v>105</v>
      </c>
      <c r="F21" s="1" t="s">
        <v>106</v>
      </c>
      <c r="G21" s="1">
        <v>38.0</v>
      </c>
      <c r="H21" s="1" t="s">
        <v>66</v>
      </c>
    </row>
    <row r="22">
      <c r="A22" s="1">
        <v>22.0</v>
      </c>
      <c r="B22" s="1" t="s">
        <v>665</v>
      </c>
      <c r="C22" s="6">
        <v>243655.0</v>
      </c>
      <c r="D22" s="7">
        <v>0.007199074074074074</v>
      </c>
      <c r="E22" s="1" t="s">
        <v>110</v>
      </c>
      <c r="F22" s="1" t="s">
        <v>111</v>
      </c>
      <c r="G22" s="1">
        <v>40.0</v>
      </c>
      <c r="H22" s="1" t="s">
        <v>112</v>
      </c>
    </row>
    <row r="23">
      <c r="A23" s="1">
        <v>23.0</v>
      </c>
      <c r="B23" s="1" t="s">
        <v>666</v>
      </c>
      <c r="C23" s="6">
        <v>243655.0</v>
      </c>
      <c r="D23" s="7">
        <v>0.00738425925925926</v>
      </c>
      <c r="E23" s="1" t="s">
        <v>116</v>
      </c>
      <c r="F23" s="1" t="s">
        <v>117</v>
      </c>
      <c r="G23" s="1">
        <v>32.0</v>
      </c>
      <c r="H23" s="1" t="s">
        <v>112</v>
      </c>
    </row>
    <row r="24">
      <c r="A24" s="1">
        <v>24.0</v>
      </c>
      <c r="B24" s="1" t="s">
        <v>667</v>
      </c>
      <c r="C24" s="6">
        <v>243655.0</v>
      </c>
      <c r="D24" s="7">
        <v>0.007673611111111111</v>
      </c>
      <c r="E24" s="1" t="s">
        <v>131</v>
      </c>
      <c r="F24" s="1" t="s">
        <v>132</v>
      </c>
      <c r="G24" s="1">
        <v>15.0</v>
      </c>
      <c r="H24" s="1" t="s">
        <v>112</v>
      </c>
    </row>
    <row r="25">
      <c r="A25" s="1">
        <v>25.0</v>
      </c>
      <c r="B25" s="1" t="s">
        <v>668</v>
      </c>
      <c r="C25" s="6">
        <v>243655.0</v>
      </c>
      <c r="D25" s="7">
        <v>0.007881944444444445</v>
      </c>
      <c r="E25" s="1" t="s">
        <v>136</v>
      </c>
      <c r="F25" s="1" t="s">
        <v>137</v>
      </c>
      <c r="G25" s="1">
        <v>19.0</v>
      </c>
      <c r="H25" s="1" t="s">
        <v>112</v>
      </c>
    </row>
    <row r="26">
      <c r="A26" s="1">
        <v>26.0</v>
      </c>
      <c r="B26" s="1" t="s">
        <v>669</v>
      </c>
      <c r="C26" s="6">
        <v>243655.0</v>
      </c>
      <c r="D26" s="7">
        <v>0.008067129629629629</v>
      </c>
      <c r="E26" s="1" t="s">
        <v>141</v>
      </c>
      <c r="F26" s="1" t="s">
        <v>142</v>
      </c>
      <c r="G26" s="1">
        <v>11.0</v>
      </c>
      <c r="H26" s="1" t="s">
        <v>112</v>
      </c>
    </row>
    <row r="27">
      <c r="A27" s="1">
        <v>27.0</v>
      </c>
      <c r="B27" s="1" t="s">
        <v>670</v>
      </c>
      <c r="C27" s="6">
        <v>243655.0</v>
      </c>
      <c r="D27" s="7">
        <v>0.008263888888888888</v>
      </c>
      <c r="E27" s="1" t="s">
        <v>146</v>
      </c>
      <c r="F27" s="1" t="s">
        <v>147</v>
      </c>
      <c r="G27" s="1">
        <v>7.0</v>
      </c>
      <c r="H27" s="1" t="s">
        <v>112</v>
      </c>
    </row>
    <row r="28">
      <c r="A28" s="1">
        <v>28.0</v>
      </c>
      <c r="B28" s="1" t="s">
        <v>671</v>
      </c>
      <c r="C28" s="6">
        <v>243655.0</v>
      </c>
      <c r="D28" s="7">
        <v>0.008703703703703703</v>
      </c>
      <c r="E28" s="1" t="s">
        <v>151</v>
      </c>
      <c r="F28" s="1" t="s">
        <v>152</v>
      </c>
      <c r="G28" s="1">
        <v>24.0</v>
      </c>
      <c r="H28" s="1" t="s">
        <v>34</v>
      </c>
    </row>
    <row r="29">
      <c r="A29" s="1">
        <v>29.0</v>
      </c>
      <c r="B29" s="1" t="s">
        <v>672</v>
      </c>
      <c r="C29" s="6">
        <v>243655.0</v>
      </c>
      <c r="D29" s="7">
        <v>0.008877314814814815</v>
      </c>
      <c r="E29" s="1" t="s">
        <v>156</v>
      </c>
      <c r="F29" s="1" t="s">
        <v>157</v>
      </c>
      <c r="G29" s="1">
        <v>3.0</v>
      </c>
      <c r="H29" s="1" t="s">
        <v>158</v>
      </c>
    </row>
    <row r="30">
      <c r="A30" s="1">
        <v>30.0</v>
      </c>
      <c r="B30" s="1" t="s">
        <v>673</v>
      </c>
      <c r="C30" s="6">
        <v>243655.0</v>
      </c>
      <c r="D30" s="7">
        <v>0.009050925925925926</v>
      </c>
      <c r="E30" s="1" t="s">
        <v>162</v>
      </c>
      <c r="F30" s="1" t="s">
        <v>163</v>
      </c>
      <c r="G30" s="1">
        <v>102.0</v>
      </c>
      <c r="H30" s="1" t="s">
        <v>164</v>
      </c>
    </row>
    <row r="31">
      <c r="A31" s="1">
        <v>31.0</v>
      </c>
      <c r="B31" s="1" t="s">
        <v>674</v>
      </c>
      <c r="C31" s="6">
        <v>243655.0</v>
      </c>
      <c r="D31" s="7">
        <v>0.009236111111111112</v>
      </c>
      <c r="E31" s="1" t="s">
        <v>168</v>
      </c>
      <c r="F31" s="1" t="s">
        <v>169</v>
      </c>
      <c r="G31" s="1">
        <v>13.0</v>
      </c>
      <c r="H31" s="1" t="s">
        <v>345</v>
      </c>
    </row>
    <row r="32">
      <c r="A32" s="1">
        <v>32.0</v>
      </c>
      <c r="B32" s="1" t="s">
        <v>675</v>
      </c>
      <c r="C32" s="6">
        <v>243655.0</v>
      </c>
      <c r="D32" s="7">
        <v>0.009421296296296296</v>
      </c>
      <c r="E32" s="1" t="s">
        <v>174</v>
      </c>
      <c r="F32" s="1" t="s">
        <v>175</v>
      </c>
      <c r="G32" s="1">
        <v>70.0</v>
      </c>
      <c r="H32" s="1" t="s">
        <v>176</v>
      </c>
    </row>
    <row r="33">
      <c r="A33" s="1">
        <v>33.0</v>
      </c>
      <c r="B33" s="1" t="s">
        <v>676</v>
      </c>
      <c r="C33" s="6">
        <v>243655.0</v>
      </c>
      <c r="D33" s="7">
        <v>0.009571759259259259</v>
      </c>
      <c r="E33" s="1" t="s">
        <v>180</v>
      </c>
      <c r="F33" s="1" t="s">
        <v>181</v>
      </c>
      <c r="G33" s="1">
        <v>71.0</v>
      </c>
      <c r="H33" s="1" t="s">
        <v>176</v>
      </c>
    </row>
    <row r="34">
      <c r="A34" s="1">
        <v>34.0</v>
      </c>
      <c r="B34" s="1" t="s">
        <v>677</v>
      </c>
      <c r="C34" s="6">
        <v>243655.0</v>
      </c>
      <c r="D34" s="7">
        <v>0.009756944444444445</v>
      </c>
      <c r="E34" s="1" t="s">
        <v>185</v>
      </c>
      <c r="F34" s="1" t="s">
        <v>363</v>
      </c>
      <c r="G34" s="1">
        <v>4.0</v>
      </c>
      <c r="H34" s="1" t="s">
        <v>176</v>
      </c>
    </row>
    <row r="35">
      <c r="A35" s="1">
        <v>35.0</v>
      </c>
      <c r="B35" s="1" t="s">
        <v>678</v>
      </c>
      <c r="C35" s="6">
        <v>243655.0</v>
      </c>
      <c r="D35" s="7">
        <v>0.009942129629629629</v>
      </c>
      <c r="E35" s="1" t="s">
        <v>190</v>
      </c>
      <c r="F35" s="1" t="s">
        <v>191</v>
      </c>
      <c r="G35" s="1">
        <v>20.0</v>
      </c>
      <c r="H35" s="1" t="s">
        <v>176</v>
      </c>
    </row>
    <row r="36">
      <c r="A36" s="1">
        <v>36.0</v>
      </c>
      <c r="B36" s="1" t="s">
        <v>679</v>
      </c>
      <c r="C36" s="6">
        <v>243655.0</v>
      </c>
      <c r="D36" s="7">
        <v>0.010439814814814815</v>
      </c>
      <c r="E36" s="1" t="s">
        <v>205</v>
      </c>
      <c r="F36" s="1" t="s">
        <v>206</v>
      </c>
      <c r="G36" s="1">
        <v>5.0</v>
      </c>
      <c r="H36" s="1" t="s">
        <v>176</v>
      </c>
    </row>
    <row r="37">
      <c r="A37" s="1">
        <v>37.0</v>
      </c>
      <c r="B37" s="1" t="s">
        <v>680</v>
      </c>
      <c r="C37" s="6">
        <v>243655.0</v>
      </c>
      <c r="D37" s="7">
        <v>0.010729166666666666</v>
      </c>
      <c r="E37" s="1" t="s">
        <v>215</v>
      </c>
      <c r="F37" s="1" t="s">
        <v>216</v>
      </c>
      <c r="G37" s="1">
        <v>19.0</v>
      </c>
      <c r="H37" s="1" t="s">
        <v>176</v>
      </c>
    </row>
    <row r="38">
      <c r="A38" s="1">
        <v>38.0</v>
      </c>
      <c r="B38" s="1" t="s">
        <v>681</v>
      </c>
      <c r="C38" s="6">
        <v>243655.0</v>
      </c>
      <c r="D38" s="7">
        <v>0.010925925925925926</v>
      </c>
      <c r="E38" s="1" t="s">
        <v>220</v>
      </c>
      <c r="F38" s="1" t="s">
        <v>221</v>
      </c>
      <c r="G38" s="1">
        <v>23.0</v>
      </c>
      <c r="H38" s="1" t="s">
        <v>176</v>
      </c>
    </row>
    <row r="39">
      <c r="A39" s="1">
        <v>39.0</v>
      </c>
      <c r="B39" s="1" t="s">
        <v>682</v>
      </c>
      <c r="C39" s="6">
        <v>243655.0</v>
      </c>
      <c r="D39" s="7">
        <v>0.011099537037037036</v>
      </c>
      <c r="E39" s="1" t="s">
        <v>225</v>
      </c>
      <c r="F39" s="1" t="s">
        <v>226</v>
      </c>
      <c r="G39" s="1">
        <v>2.0</v>
      </c>
      <c r="H39" s="1" t="s">
        <v>176</v>
      </c>
    </row>
    <row r="40">
      <c r="A40" s="1">
        <v>40.0</v>
      </c>
      <c r="B40" s="1" t="s">
        <v>683</v>
      </c>
      <c r="C40" s="6">
        <v>243655.0</v>
      </c>
      <c r="D40" s="7">
        <v>0.011180555555555555</v>
      </c>
      <c r="E40" s="1" t="s">
        <v>225</v>
      </c>
      <c r="F40" s="1" t="s">
        <v>226</v>
      </c>
      <c r="G40" s="1">
        <v>40.0</v>
      </c>
      <c r="H40" s="1" t="s">
        <v>176</v>
      </c>
    </row>
    <row r="41">
      <c r="A41" s="1">
        <v>41.0</v>
      </c>
      <c r="B41" s="1" t="s">
        <v>684</v>
      </c>
      <c r="C41" s="6">
        <v>243655.0</v>
      </c>
      <c r="D41" s="7">
        <v>0.011342592592592593</v>
      </c>
      <c r="E41" s="1" t="s">
        <v>230</v>
      </c>
      <c r="F41" s="1" t="s">
        <v>231</v>
      </c>
      <c r="G41" s="1">
        <v>1.0</v>
      </c>
      <c r="H41" s="1" t="s">
        <v>176</v>
      </c>
    </row>
    <row r="42">
      <c r="A42" s="1">
        <v>42.0</v>
      </c>
      <c r="B42" s="1" t="s">
        <v>685</v>
      </c>
      <c r="C42" s="6">
        <v>243655.0</v>
      </c>
      <c r="D42" s="7">
        <v>0.011585648148148149</v>
      </c>
      <c r="E42" s="1" t="s">
        <v>235</v>
      </c>
      <c r="F42" s="1" t="s">
        <v>236</v>
      </c>
      <c r="G42" s="1">
        <v>14.0</v>
      </c>
      <c r="H42" s="1" t="s">
        <v>176</v>
      </c>
    </row>
    <row r="43">
      <c r="A43" s="1">
        <v>43.0</v>
      </c>
      <c r="B43" s="1" t="s">
        <v>686</v>
      </c>
      <c r="C43" s="6">
        <v>243655.0</v>
      </c>
      <c r="D43" s="7">
        <v>0.011898148148148149</v>
      </c>
      <c r="E43" s="1" t="s">
        <v>245</v>
      </c>
      <c r="F43" s="1" t="s">
        <v>246</v>
      </c>
      <c r="G43" s="1">
        <v>42.0</v>
      </c>
      <c r="H43" s="1" t="s">
        <v>176</v>
      </c>
    </row>
    <row r="44">
      <c r="A44" s="1">
        <v>44.0</v>
      </c>
      <c r="B44" s="1" t="s">
        <v>687</v>
      </c>
      <c r="C44" s="6">
        <v>243655.0</v>
      </c>
      <c r="D44" s="7">
        <v>0.012129629629629629</v>
      </c>
      <c r="E44" s="1" t="s">
        <v>255</v>
      </c>
      <c r="F44" s="1" t="s">
        <v>256</v>
      </c>
      <c r="G44" s="1">
        <v>35.0</v>
      </c>
      <c r="H44" s="1" t="s">
        <v>176</v>
      </c>
    </row>
    <row r="45">
      <c r="A45" s="1">
        <v>45.0</v>
      </c>
      <c r="B45" s="1" t="s">
        <v>688</v>
      </c>
      <c r="C45" s="6">
        <v>243655.0</v>
      </c>
      <c r="D45" s="7">
        <v>0.01224537037037037</v>
      </c>
      <c r="E45" s="1" t="s">
        <v>260</v>
      </c>
      <c r="F45" s="1" t="s">
        <v>261</v>
      </c>
      <c r="G45" s="1">
        <v>6.0</v>
      </c>
      <c r="H45" s="1" t="s">
        <v>176</v>
      </c>
    </row>
    <row r="46">
      <c r="A46" s="1">
        <v>46.0</v>
      </c>
      <c r="B46" s="1" t="s">
        <v>689</v>
      </c>
      <c r="C46" s="6">
        <v>243655.0</v>
      </c>
      <c r="D46" s="7">
        <v>0.01238425925925926</v>
      </c>
      <c r="E46" s="1" t="s">
        <v>265</v>
      </c>
      <c r="F46" s="1" t="s">
        <v>266</v>
      </c>
      <c r="G46" s="1">
        <v>8.0</v>
      </c>
      <c r="H46" s="1" t="s">
        <v>176</v>
      </c>
    </row>
    <row r="47">
      <c r="A47" s="1">
        <v>47.0</v>
      </c>
      <c r="B47" s="1" t="s">
        <v>690</v>
      </c>
      <c r="C47" s="6">
        <v>243655.0</v>
      </c>
      <c r="D47" s="7">
        <v>0.012511574074074074</v>
      </c>
      <c r="E47" s="1" t="s">
        <v>270</v>
      </c>
      <c r="F47" s="1" t="s">
        <v>271</v>
      </c>
      <c r="G47" s="1">
        <v>2.0</v>
      </c>
      <c r="H47" s="1" t="s">
        <v>176</v>
      </c>
    </row>
    <row r="48">
      <c r="A48" s="1">
        <v>48.0</v>
      </c>
      <c r="B48" s="1" t="s">
        <v>691</v>
      </c>
      <c r="C48" s="6">
        <v>243655.0</v>
      </c>
      <c r="D48" s="7">
        <v>0.012685185185185185</v>
      </c>
      <c r="E48" s="1" t="s">
        <v>275</v>
      </c>
      <c r="F48" s="1" t="s">
        <v>276</v>
      </c>
      <c r="G48" s="1">
        <v>6.0</v>
      </c>
      <c r="H48" s="1" t="s">
        <v>170</v>
      </c>
    </row>
    <row r="49">
      <c r="A49" s="1">
        <v>49.0</v>
      </c>
      <c r="B49" s="1" t="s">
        <v>692</v>
      </c>
      <c r="C49" s="6">
        <v>243655.0</v>
      </c>
      <c r="D49" s="7">
        <v>0.012858796296296297</v>
      </c>
      <c r="E49" s="1" t="s">
        <v>280</v>
      </c>
      <c r="F49" s="1" t="s">
        <v>281</v>
      </c>
      <c r="G49" s="1">
        <v>10.0</v>
      </c>
      <c r="H49" s="1" t="s">
        <v>170</v>
      </c>
    </row>
    <row r="50">
      <c r="A50" s="1">
        <v>50.0</v>
      </c>
      <c r="B50" s="1" t="s">
        <v>693</v>
      </c>
      <c r="C50" s="6">
        <v>243655.0</v>
      </c>
      <c r="D50" s="7">
        <v>0.013043981481481481</v>
      </c>
      <c r="E50" s="1" t="s">
        <v>290</v>
      </c>
      <c r="F50" s="1" t="s">
        <v>291</v>
      </c>
      <c r="G50" s="1">
        <v>6.0</v>
      </c>
      <c r="H50" s="1" t="s">
        <v>292</v>
      </c>
    </row>
    <row r="51">
      <c r="A51" s="1">
        <v>51.0</v>
      </c>
      <c r="B51" s="1" t="s">
        <v>694</v>
      </c>
      <c r="C51" s="6">
        <v>243655.0</v>
      </c>
      <c r="D51" s="7">
        <v>0.01318287037037037</v>
      </c>
      <c r="E51" s="1" t="s">
        <v>296</v>
      </c>
      <c r="F51" s="1" t="s">
        <v>297</v>
      </c>
      <c r="G51" s="1">
        <v>23.0</v>
      </c>
      <c r="H51" s="1" t="s">
        <v>292</v>
      </c>
    </row>
    <row r="52">
      <c r="A52" s="1">
        <v>52.0</v>
      </c>
      <c r="B52" s="1" t="s">
        <v>695</v>
      </c>
      <c r="C52" s="6">
        <v>243655.0</v>
      </c>
      <c r="D52" s="7">
        <v>0.013356481481481481</v>
      </c>
      <c r="E52" s="1" t="s">
        <v>301</v>
      </c>
      <c r="F52" s="1" t="s">
        <v>302</v>
      </c>
      <c r="G52" s="1">
        <v>6.0</v>
      </c>
      <c r="H52" s="1" t="s">
        <v>170</v>
      </c>
    </row>
    <row r="53">
      <c r="A53" s="1">
        <v>53.0</v>
      </c>
      <c r="B53" s="1" t="s">
        <v>696</v>
      </c>
      <c r="C53" s="6">
        <v>243656.0</v>
      </c>
      <c r="D53" s="7">
        <v>0.5565046296296297</v>
      </c>
      <c r="E53" s="1" t="s">
        <v>168</v>
      </c>
      <c r="F53" s="1" t="s">
        <v>169</v>
      </c>
      <c r="G53" s="1">
        <v>100.0</v>
      </c>
      <c r="H53" s="1" t="s">
        <v>345</v>
      </c>
    </row>
    <row r="54">
      <c r="A54" s="1">
        <v>54.0</v>
      </c>
      <c r="B54" s="1" t="s">
        <v>697</v>
      </c>
      <c r="C54" s="6">
        <v>243664.0</v>
      </c>
      <c r="D54" s="7">
        <v>0.4672685185185185</v>
      </c>
      <c r="E54" s="1" t="s">
        <v>210</v>
      </c>
      <c r="F54" s="1" t="s">
        <v>415</v>
      </c>
      <c r="G54" s="1">
        <v>24.0</v>
      </c>
      <c r="H54" s="1" t="s">
        <v>176</v>
      </c>
    </row>
    <row r="55">
      <c r="A55" s="1">
        <v>55.0</v>
      </c>
      <c r="B55" s="1" t="s">
        <v>698</v>
      </c>
      <c r="C55" s="1" t="s">
        <v>349</v>
      </c>
      <c r="D55" s="7">
        <v>0.42094907407407406</v>
      </c>
      <c r="E55" s="1" t="s">
        <v>48</v>
      </c>
      <c r="F55" s="1" t="s">
        <v>350</v>
      </c>
      <c r="G55" s="1">
        <v>200.0</v>
      </c>
      <c r="H55" s="1" t="s">
        <v>50</v>
      </c>
    </row>
    <row r="56">
      <c r="A56" s="1">
        <v>56.0</v>
      </c>
      <c r="B56" s="1" t="s">
        <v>699</v>
      </c>
      <c r="C56" s="6">
        <v>243690.0</v>
      </c>
      <c r="D56" s="7">
        <v>0.7914699074074074</v>
      </c>
      <c r="E56" s="1" t="s">
        <v>285</v>
      </c>
      <c r="F56" s="1" t="s">
        <v>286</v>
      </c>
      <c r="G56" s="1">
        <v>30.0</v>
      </c>
      <c r="H56" s="1" t="s">
        <v>170</v>
      </c>
    </row>
    <row r="57">
      <c r="A57" s="1">
        <v>57.0</v>
      </c>
      <c r="B57" s="1" t="s">
        <v>700</v>
      </c>
      <c r="C57" s="6">
        <v>243690.0</v>
      </c>
      <c r="D57" s="7">
        <v>0.7928935185185185</v>
      </c>
      <c r="E57" s="1" t="s">
        <v>17</v>
      </c>
      <c r="F57" s="1" t="s">
        <v>18</v>
      </c>
      <c r="G57" s="1">
        <v>5.0</v>
      </c>
      <c r="H57" s="1" t="s">
        <v>13</v>
      </c>
    </row>
    <row r="58">
      <c r="A58" s="1">
        <v>58.0</v>
      </c>
      <c r="B58" s="1" t="s">
        <v>701</v>
      </c>
      <c r="C58" s="6">
        <v>243761.0</v>
      </c>
      <c r="D58" s="7">
        <v>0.6075115740740741</v>
      </c>
      <c r="E58" s="1" t="s">
        <v>151</v>
      </c>
      <c r="F58" s="1" t="s">
        <v>152</v>
      </c>
      <c r="G58" s="1">
        <v>18.0</v>
      </c>
      <c r="H58" s="1" t="s">
        <v>34</v>
      </c>
    </row>
    <row r="59">
      <c r="A59" s="1">
        <v>59.0</v>
      </c>
      <c r="B59" s="1" t="s">
        <v>702</v>
      </c>
      <c r="C59" s="6">
        <v>243815.0</v>
      </c>
      <c r="D59" s="7">
        <v>0.47962962962962963</v>
      </c>
      <c r="E59" s="1" t="s">
        <v>306</v>
      </c>
      <c r="F59" s="1" t="s">
        <v>307</v>
      </c>
      <c r="G59" s="1">
        <v>3.0</v>
      </c>
      <c r="H59" s="1" t="s">
        <v>66</v>
      </c>
    </row>
    <row r="60">
      <c r="A60" s="1">
        <v>60.0</v>
      </c>
      <c r="B60" s="1" t="s">
        <v>703</v>
      </c>
      <c r="C60" s="6">
        <v>243815.0</v>
      </c>
      <c r="D60" s="7">
        <v>0.4798263888888889</v>
      </c>
      <c r="E60" s="1" t="s">
        <v>311</v>
      </c>
      <c r="F60" s="1" t="s">
        <v>312</v>
      </c>
      <c r="G60" s="1">
        <v>3.0</v>
      </c>
      <c r="H60" s="1" t="s">
        <v>66</v>
      </c>
    </row>
    <row r="61">
      <c r="A61" s="1">
        <v>61.0</v>
      </c>
      <c r="B61" s="1" t="s">
        <v>704</v>
      </c>
      <c r="C61" s="6">
        <v>243815.0</v>
      </c>
      <c r="D61" s="7">
        <v>0.4799537037037037</v>
      </c>
      <c r="E61" s="1" t="s">
        <v>316</v>
      </c>
      <c r="F61" s="1" t="s">
        <v>317</v>
      </c>
      <c r="G61" s="1">
        <v>3.0</v>
      </c>
      <c r="H61" s="1" t="s">
        <v>66</v>
      </c>
    </row>
    <row r="62">
      <c r="A62" s="1"/>
      <c r="B62" s="1"/>
      <c r="C62" s="6"/>
      <c r="D62" s="7"/>
      <c r="E62" s="1"/>
      <c r="F62" s="1"/>
      <c r="G62" s="1"/>
      <c r="H62" s="1"/>
    </row>
    <row r="63">
      <c r="A63" s="1">
        <v>63.0</v>
      </c>
      <c r="B63" s="1" t="s">
        <v>705</v>
      </c>
      <c r="C63" s="6">
        <v>243822.0</v>
      </c>
      <c r="D63" s="7">
        <v>0.46174768518518516</v>
      </c>
      <c r="E63" s="1" t="s">
        <v>11</v>
      </c>
      <c r="F63" s="1" t="s">
        <v>12</v>
      </c>
      <c r="G63" s="1">
        <v>25.0</v>
      </c>
      <c r="H63" s="1" t="s">
        <v>13</v>
      </c>
    </row>
    <row r="64">
      <c r="A64" s="1">
        <v>64.0</v>
      </c>
      <c r="B64" s="1" t="s">
        <v>706</v>
      </c>
      <c r="C64" s="6">
        <v>243828.0</v>
      </c>
      <c r="D64" s="7">
        <v>0.6419560185185185</v>
      </c>
      <c r="E64" s="1" t="s">
        <v>48</v>
      </c>
      <c r="F64" s="1" t="s">
        <v>350</v>
      </c>
      <c r="G64" s="1">
        <v>1.0</v>
      </c>
      <c r="H64" s="1" t="s">
        <v>50</v>
      </c>
    </row>
    <row r="65">
      <c r="A65" s="1">
        <v>65.0</v>
      </c>
      <c r="B65" s="1" t="s">
        <v>707</v>
      </c>
      <c r="C65" s="6">
        <v>243828.0</v>
      </c>
      <c r="D65" s="7">
        <v>0.6442013888888889</v>
      </c>
      <c r="E65" s="1" t="s">
        <v>75</v>
      </c>
      <c r="F65" s="1" t="s">
        <v>76</v>
      </c>
      <c r="G65" s="1">
        <v>100.0</v>
      </c>
      <c r="H65" s="1" t="s">
        <v>66</v>
      </c>
    </row>
    <row r="66">
      <c r="A66" s="1">
        <v>66.0</v>
      </c>
      <c r="B66" s="1" t="s">
        <v>708</v>
      </c>
      <c r="C66" s="6">
        <v>243828.0</v>
      </c>
      <c r="D66" s="7">
        <v>0.6462962962962963</v>
      </c>
      <c r="E66" s="1" t="s">
        <v>116</v>
      </c>
      <c r="F66" s="1" t="s">
        <v>117</v>
      </c>
      <c r="G66" s="1">
        <v>5.0</v>
      </c>
      <c r="H66" s="1" t="s">
        <v>112</v>
      </c>
    </row>
    <row r="67">
      <c r="A67" s="1">
        <v>67.0</v>
      </c>
      <c r="B67" s="1" t="s">
        <v>709</v>
      </c>
      <c r="C67" s="6">
        <v>243828.0</v>
      </c>
      <c r="D67" s="7">
        <v>0.6467476851851852</v>
      </c>
      <c r="E67" s="1" t="s">
        <v>121</v>
      </c>
      <c r="F67" s="1" t="s">
        <v>122</v>
      </c>
      <c r="G67" s="1">
        <v>9.0</v>
      </c>
      <c r="H67" s="1" t="s">
        <v>112</v>
      </c>
    </row>
    <row r="68">
      <c r="A68" s="1">
        <v>68.0</v>
      </c>
      <c r="B68" s="1" t="s">
        <v>710</v>
      </c>
      <c r="C68" s="6">
        <v>243828.0</v>
      </c>
      <c r="D68" s="7">
        <v>0.6471064814814815</v>
      </c>
      <c r="E68" s="1" t="s">
        <v>126</v>
      </c>
      <c r="F68" s="1" t="s">
        <v>127</v>
      </c>
      <c r="G68" s="1">
        <v>10.0</v>
      </c>
      <c r="H68" s="1" t="s">
        <v>112</v>
      </c>
    </row>
    <row r="69">
      <c r="A69" s="1">
        <v>69.0</v>
      </c>
      <c r="B69" s="1" t="s">
        <v>711</v>
      </c>
      <c r="C69" s="6">
        <v>243828.0</v>
      </c>
      <c r="D69" s="7">
        <v>0.6472222222222223</v>
      </c>
      <c r="E69" s="1" t="s">
        <v>126</v>
      </c>
      <c r="F69" s="1" t="s">
        <v>127</v>
      </c>
      <c r="G69" s="1">
        <v>10.0</v>
      </c>
      <c r="H69" s="1" t="s">
        <v>112</v>
      </c>
    </row>
    <row r="70">
      <c r="A70" s="1">
        <v>70.0</v>
      </c>
      <c r="B70" s="1" t="s">
        <v>712</v>
      </c>
      <c r="C70" s="6">
        <v>243828.0</v>
      </c>
      <c r="D70" s="7">
        <v>0.6491087962962963</v>
      </c>
      <c r="E70" s="1" t="s">
        <v>162</v>
      </c>
      <c r="F70" s="1" t="s">
        <v>163</v>
      </c>
      <c r="G70" s="1">
        <v>3.0</v>
      </c>
      <c r="H70" s="1" t="s">
        <v>164</v>
      </c>
    </row>
    <row r="71">
      <c r="A71" s="1">
        <v>71.0</v>
      </c>
      <c r="B71" s="1" t="s">
        <v>713</v>
      </c>
      <c r="C71" s="6">
        <v>243828.0</v>
      </c>
      <c r="D71" s="7">
        <v>0.6498032407407407</v>
      </c>
      <c r="E71" s="1" t="s">
        <v>174</v>
      </c>
      <c r="F71" s="1" t="s">
        <v>175</v>
      </c>
      <c r="G71" s="1">
        <v>1.0</v>
      </c>
      <c r="H71" s="1" t="s">
        <v>176</v>
      </c>
    </row>
    <row r="72">
      <c r="A72" s="1">
        <v>72.0</v>
      </c>
      <c r="B72" s="1" t="s">
        <v>714</v>
      </c>
      <c r="C72" s="6">
        <v>243828.0</v>
      </c>
      <c r="D72" s="7">
        <v>0.6510532407407408</v>
      </c>
      <c r="E72" s="1" t="s">
        <v>185</v>
      </c>
      <c r="F72" s="1" t="s">
        <v>363</v>
      </c>
      <c r="G72" s="1">
        <v>8.0</v>
      </c>
      <c r="H72" s="1" t="s">
        <v>176</v>
      </c>
    </row>
    <row r="73">
      <c r="A73" s="1">
        <v>73.0</v>
      </c>
      <c r="B73" s="1" t="s">
        <v>715</v>
      </c>
      <c r="C73" s="6">
        <v>243828.0</v>
      </c>
      <c r="D73" s="7">
        <v>0.6515856481481481</v>
      </c>
      <c r="E73" s="1" t="s">
        <v>195</v>
      </c>
      <c r="F73" s="1" t="s">
        <v>196</v>
      </c>
      <c r="G73" s="1">
        <v>2.0</v>
      </c>
      <c r="H73" s="1" t="s">
        <v>176</v>
      </c>
    </row>
    <row r="74">
      <c r="A74" s="1">
        <v>74.0</v>
      </c>
      <c r="B74" s="1" t="s">
        <v>716</v>
      </c>
      <c r="C74" s="6">
        <v>243828.0</v>
      </c>
      <c r="D74" s="7">
        <v>0.6517476851851852</v>
      </c>
      <c r="E74" s="1" t="s">
        <v>200</v>
      </c>
      <c r="F74" s="1" t="s">
        <v>201</v>
      </c>
      <c r="G74" s="1">
        <v>20.0</v>
      </c>
      <c r="H74" s="1" t="s">
        <v>176</v>
      </c>
    </row>
    <row r="75">
      <c r="A75" s="1">
        <v>75.0</v>
      </c>
      <c r="B75" s="1" t="s">
        <v>717</v>
      </c>
      <c r="C75" s="6">
        <v>243828.0</v>
      </c>
      <c r="D75" s="7">
        <v>0.6532407407407408</v>
      </c>
      <c r="E75" s="1" t="s">
        <v>230</v>
      </c>
      <c r="F75" s="1" t="s">
        <v>231</v>
      </c>
      <c r="G75" s="1">
        <v>13.0</v>
      </c>
      <c r="H75" s="1" t="s">
        <v>176</v>
      </c>
    </row>
    <row r="76">
      <c r="A76" s="1">
        <v>76.0</v>
      </c>
      <c r="B76" s="1" t="s">
        <v>718</v>
      </c>
      <c r="C76" s="6">
        <v>243828.0</v>
      </c>
      <c r="D76" s="7">
        <v>0.6538310185185185</v>
      </c>
      <c r="E76" s="1" t="s">
        <v>240</v>
      </c>
      <c r="F76" s="1" t="s">
        <v>241</v>
      </c>
      <c r="G76" s="1">
        <v>30.0</v>
      </c>
      <c r="H76" s="1" t="s">
        <v>176</v>
      </c>
    </row>
    <row r="77">
      <c r="A77" s="1">
        <v>77.0</v>
      </c>
      <c r="B77" s="1" t="s">
        <v>719</v>
      </c>
      <c r="C77" s="6">
        <v>243828.0</v>
      </c>
      <c r="D77" s="7">
        <v>0.6543402777777778</v>
      </c>
      <c r="E77" s="1" t="s">
        <v>250</v>
      </c>
      <c r="F77" s="1" t="s">
        <v>251</v>
      </c>
      <c r="G77" s="1">
        <v>13.0</v>
      </c>
      <c r="H77" s="1" t="s">
        <v>176</v>
      </c>
    </row>
    <row r="78">
      <c r="A78" s="1">
        <v>78.0</v>
      </c>
      <c r="B78" s="1" t="s">
        <v>720</v>
      </c>
      <c r="C78" s="6">
        <v>243828.0</v>
      </c>
      <c r="D78" s="7">
        <v>0.6550462962962963</v>
      </c>
      <c r="E78" s="1" t="s">
        <v>260</v>
      </c>
      <c r="F78" s="1" t="s">
        <v>261</v>
      </c>
      <c r="G78" s="1">
        <v>6.0</v>
      </c>
      <c r="H78" s="1" t="s">
        <v>176</v>
      </c>
    </row>
    <row r="79">
      <c r="A79" s="1">
        <v>79.0</v>
      </c>
      <c r="B79" s="1" t="s">
        <v>721</v>
      </c>
      <c r="C79" s="6">
        <v>243828.0</v>
      </c>
      <c r="D79" s="7">
        <v>0.6553472222222222</v>
      </c>
      <c r="E79" s="1" t="s">
        <v>265</v>
      </c>
      <c r="F79" s="1" t="s">
        <v>266</v>
      </c>
      <c r="G79" s="1">
        <v>1.0</v>
      </c>
      <c r="H79" s="1" t="s">
        <v>176</v>
      </c>
    </row>
    <row r="80">
      <c r="A80" s="1">
        <v>80.0</v>
      </c>
      <c r="B80" s="1" t="s">
        <v>722</v>
      </c>
      <c r="C80" s="6">
        <v>243828.0</v>
      </c>
      <c r="D80" s="7">
        <v>0.6554861111111111</v>
      </c>
      <c r="E80" s="1" t="s">
        <v>270</v>
      </c>
      <c r="F80" s="1" t="s">
        <v>271</v>
      </c>
      <c r="G80" s="1">
        <v>3.0</v>
      </c>
      <c r="H80" s="1" t="s">
        <v>176</v>
      </c>
    </row>
    <row r="81">
      <c r="A81" s="1">
        <v>81.0</v>
      </c>
      <c r="B81" s="1" t="s">
        <v>723</v>
      </c>
      <c r="C81" s="6">
        <v>243828.0</v>
      </c>
      <c r="D81" s="7">
        <v>0.6559606481481481</v>
      </c>
      <c r="E81" s="1" t="s">
        <v>275</v>
      </c>
      <c r="F81" s="1" t="s">
        <v>276</v>
      </c>
      <c r="G81" s="1">
        <v>20.0</v>
      </c>
      <c r="H81" s="1" t="s">
        <v>170</v>
      </c>
    </row>
    <row r="82">
      <c r="A82" s="1">
        <v>82.0</v>
      </c>
      <c r="B82" s="1" t="s">
        <v>724</v>
      </c>
      <c r="C82" s="6">
        <v>243828.0</v>
      </c>
      <c r="D82" s="7">
        <v>0.6563657407407407</v>
      </c>
      <c r="E82" s="1" t="s">
        <v>280</v>
      </c>
      <c r="F82" s="1" t="s">
        <v>281</v>
      </c>
      <c r="G82" s="1">
        <v>16.0</v>
      </c>
      <c r="H82" s="1" t="s">
        <v>170</v>
      </c>
    </row>
    <row r="83">
      <c r="A83" s="1">
        <v>83.0</v>
      </c>
      <c r="B83" s="1" t="s">
        <v>725</v>
      </c>
      <c r="C83" s="6">
        <v>243828.0</v>
      </c>
      <c r="D83" s="7">
        <v>0.656875</v>
      </c>
      <c r="E83" s="1" t="s">
        <v>290</v>
      </c>
      <c r="F83" s="1" t="s">
        <v>291</v>
      </c>
      <c r="G83" s="1">
        <v>3.0</v>
      </c>
      <c r="H83" s="1" t="s">
        <v>292</v>
      </c>
    </row>
    <row r="84">
      <c r="A84" s="1">
        <v>84.0</v>
      </c>
      <c r="B84" s="1" t="s">
        <v>726</v>
      </c>
      <c r="C84" s="6">
        <v>243828.0</v>
      </c>
      <c r="D84" s="7">
        <v>0.6574189814814815</v>
      </c>
      <c r="E84" s="1" t="s">
        <v>205</v>
      </c>
      <c r="F84" s="1" t="s">
        <v>206</v>
      </c>
      <c r="G84" s="1">
        <v>6.0</v>
      </c>
      <c r="H84" s="1" t="s">
        <v>176</v>
      </c>
    </row>
    <row r="85">
      <c r="A85" s="1">
        <v>85.0</v>
      </c>
      <c r="B85" s="1" t="s">
        <v>727</v>
      </c>
      <c r="C85" s="6">
        <v>243880.0</v>
      </c>
      <c r="D85" s="7">
        <v>0.46273148148148147</v>
      </c>
      <c r="E85" s="1" t="s">
        <v>151</v>
      </c>
      <c r="F85" s="1" t="s">
        <v>152</v>
      </c>
      <c r="G85" s="1">
        <v>20.0</v>
      </c>
      <c r="H85" s="1" t="s">
        <v>34</v>
      </c>
    </row>
    <row r="86">
      <c r="A86" s="1">
        <v>86.0</v>
      </c>
      <c r="B86" s="1" t="s">
        <v>728</v>
      </c>
      <c r="C86" s="6">
        <v>243880.0</v>
      </c>
      <c r="D86" s="7">
        <v>0.4629976851851852</v>
      </c>
      <c r="E86" s="1" t="s">
        <v>210</v>
      </c>
      <c r="F86" s="1" t="s">
        <v>415</v>
      </c>
      <c r="G86" s="1">
        <v>20.0</v>
      </c>
      <c r="H86" s="1" t="s">
        <v>176</v>
      </c>
    </row>
    <row r="87">
      <c r="A87" s="1">
        <v>87.0</v>
      </c>
      <c r="B87" s="1" t="s">
        <v>729</v>
      </c>
      <c r="C87" s="6">
        <v>243886.0</v>
      </c>
      <c r="D87" s="7">
        <v>0.4938078703703704</v>
      </c>
      <c r="E87" s="1" t="s">
        <v>11</v>
      </c>
      <c r="F87" s="1" t="s">
        <v>12</v>
      </c>
      <c r="G87" s="1">
        <v>12.0</v>
      </c>
      <c r="H87" s="1" t="s">
        <v>13</v>
      </c>
    </row>
    <row r="88">
      <c r="A88" s="1">
        <v>88.0</v>
      </c>
      <c r="B88" s="1" t="s">
        <v>730</v>
      </c>
      <c r="C88" s="6">
        <v>244028.0</v>
      </c>
      <c r="D88" s="7">
        <v>0.7433449074074074</v>
      </c>
      <c r="E88" s="1" t="s">
        <v>151</v>
      </c>
      <c r="F88" s="1" t="s">
        <v>152</v>
      </c>
      <c r="G88" s="1">
        <v>0.0</v>
      </c>
      <c r="H88" s="1" t="s">
        <v>34</v>
      </c>
    </row>
    <row r="89">
      <c r="A89" s="1">
        <v>88.0</v>
      </c>
      <c r="B89" s="1" t="s">
        <v>731</v>
      </c>
      <c r="C89" s="6">
        <v>244008.0</v>
      </c>
      <c r="D89" s="7">
        <v>0.5378009259259259</v>
      </c>
      <c r="E89" s="1" t="s">
        <v>75</v>
      </c>
      <c r="F89" s="1" t="s">
        <v>76</v>
      </c>
      <c r="G89" s="1">
        <v>100.0</v>
      </c>
      <c r="H89" s="1" t="s">
        <v>66</v>
      </c>
    </row>
    <row r="90">
      <c r="A90" s="1">
        <v>89.0</v>
      </c>
      <c r="B90" s="1" t="s">
        <v>732</v>
      </c>
      <c r="C90" s="6">
        <v>244014.0</v>
      </c>
      <c r="D90" s="7">
        <v>0.6598958333333333</v>
      </c>
      <c r="E90" s="1" t="s">
        <v>27</v>
      </c>
      <c r="F90" s="1" t="s">
        <v>28</v>
      </c>
      <c r="G90" s="1">
        <v>150.0</v>
      </c>
      <c r="H90" s="1" t="s">
        <v>13</v>
      </c>
    </row>
    <row r="91">
      <c r="A91" s="1">
        <v>90.0</v>
      </c>
      <c r="B91" s="1" t="s">
        <v>733</v>
      </c>
      <c r="C91" s="6">
        <v>244014.0</v>
      </c>
      <c r="D91" s="7">
        <v>0.6600810185185185</v>
      </c>
      <c r="E91" s="1" t="s">
        <v>11</v>
      </c>
      <c r="F91" s="1" t="s">
        <v>12</v>
      </c>
      <c r="G91" s="1">
        <v>30.0</v>
      </c>
      <c r="H91" s="1" t="s">
        <v>13</v>
      </c>
    </row>
    <row r="92">
      <c r="A92" s="1">
        <v>91.0</v>
      </c>
      <c r="B92" s="1" t="s">
        <v>734</v>
      </c>
      <c r="C92" s="6">
        <v>244014.0</v>
      </c>
      <c r="D92" s="7">
        <v>0.6602546296296297</v>
      </c>
      <c r="E92" s="1" t="s">
        <v>22</v>
      </c>
      <c r="F92" s="1" t="s">
        <v>23</v>
      </c>
      <c r="G92" s="1">
        <v>50.0</v>
      </c>
      <c r="H92" s="1" t="s">
        <v>13</v>
      </c>
    </row>
    <row r="93">
      <c r="A93" s="1">
        <v>92.0</v>
      </c>
      <c r="B93" s="1" t="s">
        <v>735</v>
      </c>
      <c r="C93" s="6">
        <v>244028.0</v>
      </c>
      <c r="D93" s="7">
        <v>0.7425810185185185</v>
      </c>
      <c r="E93" s="1" t="s">
        <v>151</v>
      </c>
      <c r="F93" s="1" t="s">
        <v>152</v>
      </c>
      <c r="G93" s="1">
        <v>8.0</v>
      </c>
      <c r="H93" s="1" t="s">
        <v>34</v>
      </c>
    </row>
    <row r="94">
      <c r="A94" s="1">
        <v>93.0</v>
      </c>
      <c r="B94" s="1" t="s">
        <v>736</v>
      </c>
      <c r="C94" s="6">
        <v>244028.0</v>
      </c>
      <c r="D94" s="7">
        <v>0.7438078703703703</v>
      </c>
      <c r="E94" s="1" t="s">
        <v>151</v>
      </c>
      <c r="F94" s="1" t="s">
        <v>152</v>
      </c>
      <c r="G94" s="1">
        <v>9.0</v>
      </c>
      <c r="H94" s="1" t="s">
        <v>34</v>
      </c>
    </row>
    <row r="95">
      <c r="A95" s="1">
        <v>94.0</v>
      </c>
      <c r="B95" s="1" t="s">
        <v>737</v>
      </c>
      <c r="C95" s="6">
        <v>244028.0</v>
      </c>
      <c r="D95" s="7">
        <v>0.7442592592592593</v>
      </c>
      <c r="E95" s="1" t="s">
        <v>151</v>
      </c>
      <c r="F95" s="1" t="s">
        <v>152</v>
      </c>
      <c r="G95" s="1">
        <v>1.0</v>
      </c>
      <c r="H95" s="1" t="s">
        <v>34</v>
      </c>
    </row>
    <row r="96">
      <c r="A96" s="1">
        <v>95.0</v>
      </c>
      <c r="B96" s="1" t="s">
        <v>738</v>
      </c>
      <c r="C96" s="6">
        <v>244028.0</v>
      </c>
      <c r="D96" s="7">
        <v>0.7542708333333333</v>
      </c>
      <c r="E96" s="1" t="s">
        <v>151</v>
      </c>
      <c r="F96" s="1" t="s">
        <v>152</v>
      </c>
      <c r="G96" s="1">
        <v>10.0</v>
      </c>
      <c r="H96" s="1" t="s">
        <v>34</v>
      </c>
    </row>
    <row r="97">
      <c r="A97" s="1">
        <v>96.0</v>
      </c>
      <c r="B97" s="1" t="s">
        <v>739</v>
      </c>
      <c r="C97" s="6">
        <v>244028.0</v>
      </c>
      <c r="D97" s="7">
        <v>0.7566319444444445</v>
      </c>
      <c r="E97" s="1" t="s">
        <v>151</v>
      </c>
      <c r="F97" s="1" t="s">
        <v>152</v>
      </c>
      <c r="G97" s="1">
        <v>5.0</v>
      </c>
      <c r="H97" s="1" t="s">
        <v>34</v>
      </c>
    </row>
    <row r="98">
      <c r="A98" s="1">
        <v>97.0</v>
      </c>
      <c r="B98" s="1" t="s">
        <v>740</v>
      </c>
      <c r="C98" s="6">
        <v>244031.0</v>
      </c>
      <c r="D98" s="7">
        <v>0.6533101851851851</v>
      </c>
      <c r="E98" s="1" t="s">
        <v>11</v>
      </c>
      <c r="F98" s="1" t="s">
        <v>12</v>
      </c>
      <c r="G98" s="1">
        <v>3.0</v>
      </c>
      <c r="H98" s="1" t="s">
        <v>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5" max="5" width="10.63"/>
    <col customWidth="1" min="7" max="7" width="18.88"/>
  </cols>
  <sheetData>
    <row r="1">
      <c r="A1" s="3" t="str">
        <f>IFERROR(__xludf.DUMMYFUNCTION("UNIQUE(items!C:C)"),"รายการ")</f>
        <v>รายการ</v>
      </c>
      <c r="B1" s="3" t="str">
        <f>items!E:E</f>
        <v>จำนวนขั้นต่ำ</v>
      </c>
      <c r="C1" s="3" t="str">
        <f>items!H:H</f>
        <v>คงเหลือ</v>
      </c>
      <c r="D1" s="1" t="s">
        <v>741</v>
      </c>
      <c r="E1" s="1" t="s">
        <v>742</v>
      </c>
      <c r="F1" s="8" t="s">
        <v>743</v>
      </c>
      <c r="G1" s="1" t="s">
        <v>744</v>
      </c>
    </row>
    <row r="2">
      <c r="A2" s="3" t="str">
        <f>IFERROR(__xludf.DUMMYFUNCTION("""COMPUTED_VALUE"""),"กระบอกออกซิเจน BJ-ฝาขาว")</f>
        <v>กระบอกออกซิเจน BJ-ฝาขาว</v>
      </c>
      <c r="B2" s="3">
        <f>items!E:E</f>
        <v>15</v>
      </c>
      <c r="C2" s="3">
        <f>items!H:H</f>
        <v>27</v>
      </c>
      <c r="D2" s="9" t="str">
        <f t="shared" ref="D2:D58" si="1">IF(A2&lt;&gt;"", IF(B2&gt;=C2,"ควรเติมทันที","OK"),"")</f>
        <v>OK</v>
      </c>
      <c r="E2" s="10">
        <f>IFERROR(__xludf.DUMMYFUNCTION("QUERY(db_itemout,""SELECT C WHERE F = '""&amp;A2&amp;""' AND G IS NOT NULL ORDER BY C DESC LIMIT 1"",0)"),244031.0)</f>
        <v>244031</v>
      </c>
      <c r="F2" s="8">
        <f t="shared" ref="F2:F58" si="2">TODAY()+198327</f>
        <v>244050</v>
      </c>
      <c r="G2" s="3">
        <f t="shared" ref="G2:G58" si="3">DATEDIF(E2,F2,"MD")</f>
        <v>19</v>
      </c>
    </row>
    <row r="3">
      <c r="A3" s="3" t="str">
        <f>IFERROR(__xludf.DUMMYFUNCTION("""COMPUTED_VALUE"""),"กระบอกออกซิเจน B-J-ฝาเทา")</f>
        <v>กระบอกออกซิเจน B-J-ฝาเทา</v>
      </c>
      <c r="B3" s="3">
        <f>items!E:E</f>
        <v>3</v>
      </c>
      <c r="C3" s="3">
        <f>items!H:H</f>
        <v>6</v>
      </c>
      <c r="D3" s="9" t="str">
        <f t="shared" si="1"/>
        <v>OK</v>
      </c>
      <c r="E3" s="3" t="str">
        <f>IFERROR(__xludf.DUMMYFUNCTION("QUERY(db_itemout,""SELECT C WHERE F = '""&amp;A3&amp;""' AND G IS NOT NULL ORDER BY C DESC LIMIT 1"",0)"),"#N/A")</f>
        <v>#N/A</v>
      </c>
      <c r="F3" s="8">
        <f t="shared" si="2"/>
        <v>244050</v>
      </c>
      <c r="G3" s="3" t="str">
        <f t="shared" si="3"/>
        <v>#N/A</v>
      </c>
    </row>
    <row r="4">
      <c r="A4" s="3" t="str">
        <f>IFERROR(__xludf.DUMMYFUNCTION("""COMPUTED_VALUE"""),"กระบอกออกซิเจน BB")</f>
        <v>กระบอกออกซิเจน BB</v>
      </c>
      <c r="B4" s="3">
        <f>items!E:E</f>
        <v>50</v>
      </c>
      <c r="C4" s="3">
        <f>items!H:H</f>
        <v>328</v>
      </c>
      <c r="D4" s="9" t="str">
        <f t="shared" si="1"/>
        <v>OK</v>
      </c>
      <c r="E4" s="10">
        <f>IFERROR(__xludf.DUMMYFUNCTION("QUERY(db_itemout,""SELECT C WHERE F = '""&amp;A4&amp;""' AND G IS NOT NULL ORDER BY C DESC LIMIT 1"",0)"),243950.0)</f>
        <v>243950</v>
      </c>
      <c r="F4" s="8">
        <f t="shared" si="2"/>
        <v>244050</v>
      </c>
      <c r="G4" s="3">
        <f t="shared" si="3"/>
        <v>8</v>
      </c>
    </row>
    <row r="5">
      <c r="A5" s="3" t="str">
        <f>IFERROR(__xludf.DUMMYFUNCTION("""COMPUTED_VALUE"""),"กระบอกออกซิเจนJET")</f>
        <v>กระบอกออกซิเจนJET</v>
      </c>
      <c r="B5" s="3">
        <f>items!E:E</f>
        <v>30</v>
      </c>
      <c r="C5" s="3">
        <f>items!H:H</f>
        <v>187</v>
      </c>
      <c r="D5" s="9" t="str">
        <f t="shared" si="1"/>
        <v>OK</v>
      </c>
      <c r="E5" s="10">
        <f>IFERROR(__xludf.DUMMYFUNCTION("QUERY(db_itemout,""SELECT C WHERE F = '""&amp;A5&amp;""' AND G IS NOT NULL ORDER BY C DESC LIMIT 1"",0)"),243950.0)</f>
        <v>243950</v>
      </c>
      <c r="F5" s="8">
        <f t="shared" si="2"/>
        <v>244050</v>
      </c>
      <c r="G5" s="3">
        <f t="shared" si="3"/>
        <v>8</v>
      </c>
    </row>
    <row r="6">
      <c r="A6" s="3" t="str">
        <f>IFERROR(__xludf.DUMMYFUNCTION("""COMPUTED_VALUE"""),"Ambu Bag  ผู้ใหญ่")</f>
        <v>Ambu Bag  ผู้ใหญ่</v>
      </c>
      <c r="B6" s="3">
        <f>items!E:E</f>
        <v>10</v>
      </c>
      <c r="C6" s="3">
        <f>items!H:H</f>
        <v>12</v>
      </c>
      <c r="D6" s="9" t="str">
        <f t="shared" si="1"/>
        <v>OK</v>
      </c>
      <c r="E6" s="10">
        <f>IFERROR(__xludf.DUMMYFUNCTION("QUERY(db_itemout,""SELECT C WHERE F = '""&amp;A6&amp;""' AND G IS NOT NULL ORDER BY C DESC LIMIT 1"",0)"),244019.0)</f>
        <v>244019</v>
      </c>
      <c r="F6" s="8">
        <f t="shared" si="2"/>
        <v>244050</v>
      </c>
      <c r="G6" s="3">
        <f t="shared" si="3"/>
        <v>2</v>
      </c>
    </row>
    <row r="7">
      <c r="A7" s="3" t="str">
        <f>IFERROR(__xludf.DUMMYFUNCTION("""COMPUTED_VALUE"""),"Ambu Bag  เด็กโต")</f>
        <v>Ambu Bag  เด็กโต</v>
      </c>
      <c r="B7" s="3">
        <f>items!E:E</f>
        <v>5</v>
      </c>
      <c r="C7" s="3">
        <f>items!H:H</f>
        <v>18</v>
      </c>
      <c r="D7" s="9" t="str">
        <f t="shared" si="1"/>
        <v>OK</v>
      </c>
      <c r="E7" s="3" t="str">
        <f>IFERROR(__xludf.DUMMYFUNCTION("QUERY(db_itemout,""SELECT C WHERE F = '""&amp;A7&amp;""' AND G IS NOT NULL ORDER BY C DESC LIMIT 1"",0)"),"#N/A")</f>
        <v>#N/A</v>
      </c>
      <c r="F7" s="8">
        <f t="shared" si="2"/>
        <v>244050</v>
      </c>
      <c r="G7" s="3" t="str">
        <f t="shared" si="3"/>
        <v>#N/A</v>
      </c>
    </row>
    <row r="8">
      <c r="A8" s="3" t="str">
        <f>IFERROR(__xludf.DUMMYFUNCTION("""COMPUTED_VALUE"""),"Ambu Bag  เด็กเล็ก")</f>
        <v>Ambu Bag  เด็กเล็ก</v>
      </c>
      <c r="B8" s="3">
        <f>items!E:E</f>
        <v>5</v>
      </c>
      <c r="C8" s="3">
        <f>items!H:H</f>
        <v>14</v>
      </c>
      <c r="D8" s="9" t="str">
        <f t="shared" si="1"/>
        <v>OK</v>
      </c>
      <c r="E8" s="3" t="str">
        <f>IFERROR(__xludf.DUMMYFUNCTION("QUERY(db_itemout,""SELECT C WHERE F = '""&amp;A8&amp;""' AND G IS NOT NULL ORDER BY C DESC LIMIT 1"",0)"),"#N/A")</f>
        <v>#N/A</v>
      </c>
      <c r="F8" s="8">
        <f t="shared" si="2"/>
        <v>244050</v>
      </c>
      <c r="G8" s="3" t="str">
        <f t="shared" si="3"/>
        <v>#N/A</v>
      </c>
    </row>
    <row r="9">
      <c r="A9" s="3" t="str">
        <f>IFERROR(__xludf.DUMMYFUNCTION("""COMPUTED_VALUE"""),"ถุง Ambu   ขนาด 2,500-2,700 ml. ")</f>
        <v>ถุง Ambu   ขนาด 2,500-2,700 ml. </v>
      </c>
      <c r="B9" s="3">
        <f>items!E:E</f>
        <v>40</v>
      </c>
      <c r="C9" s="3">
        <f>items!H:H</f>
        <v>80</v>
      </c>
      <c r="D9" s="9" t="str">
        <f t="shared" si="1"/>
        <v>OK</v>
      </c>
      <c r="E9" s="3" t="str">
        <f>IFERROR(__xludf.DUMMYFUNCTION("QUERY(db_itemout,""SELECT C WHERE F = '""&amp;A9&amp;""' AND G IS NOT NULL ORDER BY C DESC LIMIT 1"",0)"),"#N/A")</f>
        <v>#N/A</v>
      </c>
      <c r="F9" s="8">
        <f t="shared" si="2"/>
        <v>244050</v>
      </c>
      <c r="G9" s="3" t="str">
        <f t="shared" si="3"/>
        <v>#N/A</v>
      </c>
    </row>
    <row r="10">
      <c r="A10" s="3" t="str">
        <f>IFERROR(__xludf.DUMMYFUNCTION("""COMPUTED_VALUE"""),"ถุง Ambu   ขนาด ต่ำกว่า 1,000 ml. ")</f>
        <v>ถุง Ambu   ขนาด ต่ำกว่า 1,000 ml. </v>
      </c>
      <c r="B10" s="3">
        <f>items!E:E</f>
        <v>20</v>
      </c>
      <c r="C10" s="3">
        <f>items!H:H</f>
        <v>62</v>
      </c>
      <c r="D10" s="9" t="str">
        <f t="shared" si="1"/>
        <v>OK</v>
      </c>
      <c r="E10" s="3" t="str">
        <f>IFERROR(__xludf.DUMMYFUNCTION("QUERY(db_itemout,""SELECT C WHERE F = '""&amp;A10&amp;""' AND G IS NOT NULL ORDER BY C DESC LIMIT 1"",0)"),"#N/A")</f>
        <v>#N/A</v>
      </c>
      <c r="F10" s="8">
        <f t="shared" si="2"/>
        <v>244050</v>
      </c>
      <c r="G10" s="3" t="str">
        <f t="shared" si="3"/>
        <v>#N/A</v>
      </c>
    </row>
    <row r="11">
      <c r="A11" s="3" t="str">
        <f>IFERROR(__xludf.DUMMYFUNCTION("""COMPUTED_VALUE"""),"วาล์วหน้า")</f>
        <v>วาล์วหน้า</v>
      </c>
      <c r="B11" s="3">
        <f>items!E:E</f>
        <v>30</v>
      </c>
      <c r="C11" s="3">
        <f>items!H:H</f>
        <v>87</v>
      </c>
      <c r="D11" s="9" t="str">
        <f t="shared" si="1"/>
        <v>OK</v>
      </c>
      <c r="E11" s="10">
        <f>IFERROR(__xludf.DUMMYFUNCTION("QUERY(db_itemout,""SELECT C WHERE F = '""&amp;A11&amp;""' AND G IS NOT NULL ORDER BY C DESC LIMIT 1"",0)"),244013.0)</f>
        <v>244013</v>
      </c>
      <c r="F11" s="8">
        <f t="shared" si="2"/>
        <v>244050</v>
      </c>
      <c r="G11" s="3">
        <f t="shared" si="3"/>
        <v>6</v>
      </c>
    </row>
    <row r="12">
      <c r="A12" s="3" t="str">
        <f>IFERROR(__xludf.DUMMYFUNCTION("""COMPUTED_VALUE"""),"วาล์วหลัง")</f>
        <v>วาล์วหลัง</v>
      </c>
      <c r="B12" s="3">
        <f>items!E:E</f>
        <v>7</v>
      </c>
      <c r="C12" s="3">
        <f>items!H:H</f>
        <v>10</v>
      </c>
      <c r="D12" s="9" t="str">
        <f t="shared" si="1"/>
        <v>OK</v>
      </c>
      <c r="E12" s="3" t="str">
        <f>IFERROR(__xludf.DUMMYFUNCTION("QUERY(db_itemout,""SELECT C WHERE F = '""&amp;A12&amp;""' AND G IS NOT NULL ORDER BY C DESC LIMIT 1"",0)"),"#N/A")</f>
        <v>#N/A</v>
      </c>
      <c r="F12" s="8">
        <f t="shared" si="2"/>
        <v>244050</v>
      </c>
      <c r="G12" s="3" t="str">
        <f t="shared" si="3"/>
        <v>#N/A</v>
      </c>
    </row>
    <row r="13">
      <c r="A13" s="3" t="str">
        <f>IFERROR(__xludf.DUMMYFUNCTION("""COMPUTED_VALUE"""),"วาล์วปากเป็ด")</f>
        <v>วาล์วปากเป็ด</v>
      </c>
      <c r="B13" s="3">
        <f>items!E:E</f>
        <v>10</v>
      </c>
      <c r="C13" s="3">
        <f>items!H:H</f>
        <v>11</v>
      </c>
      <c r="D13" s="9" t="str">
        <f t="shared" si="1"/>
        <v>OK</v>
      </c>
      <c r="E13" s="10">
        <f>IFERROR(__xludf.DUMMYFUNCTION("QUERY(db_itemout,""SELECT C WHERE F = '""&amp;A13&amp;""' AND G IS NOT NULL ORDER BY C DESC LIMIT 1"",0)"),244013.0)</f>
        <v>244013</v>
      </c>
      <c r="F13" s="8">
        <f t="shared" si="2"/>
        <v>244050</v>
      </c>
      <c r="G13" s="3">
        <f t="shared" si="3"/>
        <v>6</v>
      </c>
    </row>
    <row r="14">
      <c r="A14" s="3" t="str">
        <f>IFERROR(__xludf.DUMMYFUNCTION("""COMPUTED_VALUE"""),"จุกปิด Ambu Bag")</f>
        <v>จุกปิด Ambu Bag</v>
      </c>
      <c r="B14" s="3">
        <f>items!E:E</f>
        <v>30</v>
      </c>
      <c r="C14" s="3">
        <f>items!H:H</f>
        <v>120</v>
      </c>
      <c r="D14" s="9" t="str">
        <f t="shared" si="1"/>
        <v>OK</v>
      </c>
      <c r="E14" s="10">
        <f>IFERROR(__xludf.DUMMYFUNCTION("QUERY(db_itemout,""SELECT C WHERE F = '""&amp;A14&amp;""' AND G IS NOT NULL ORDER BY C DESC LIMIT 1"",0)"),243941.0)</f>
        <v>243941</v>
      </c>
      <c r="F14" s="8">
        <f t="shared" si="2"/>
        <v>244050</v>
      </c>
      <c r="G14" s="3">
        <f t="shared" si="3"/>
        <v>17</v>
      </c>
    </row>
    <row r="15">
      <c r="A15" s="3" t="str">
        <f>IFERROR(__xludf.DUMMYFUNCTION("""COMPUTED_VALUE"""),"Silicone Mask No 0")</f>
        <v>Silicone Mask No 0</v>
      </c>
      <c r="B15" s="3">
        <f>items!E:E</f>
        <v>3</v>
      </c>
      <c r="C15" s="3">
        <f>items!H:H</f>
        <v>5</v>
      </c>
      <c r="D15" s="9" t="str">
        <f t="shared" si="1"/>
        <v>OK</v>
      </c>
      <c r="E15" s="3" t="str">
        <f>IFERROR(__xludf.DUMMYFUNCTION("QUERY(db_itemout,""SELECT C WHERE F = '""&amp;A15&amp;""' AND G IS NOT NULL ORDER BY C DESC LIMIT 1"",0)"),"#N/A")</f>
        <v>#N/A</v>
      </c>
      <c r="F15" s="8">
        <f t="shared" si="2"/>
        <v>244050</v>
      </c>
      <c r="G15" s="3" t="str">
        <f t="shared" si="3"/>
        <v>#N/A</v>
      </c>
    </row>
    <row r="16">
      <c r="A16" s="3" t="str">
        <f>IFERROR(__xludf.DUMMYFUNCTION("""COMPUTED_VALUE"""),"Silicone Mask No 1")</f>
        <v>Silicone Mask No 1</v>
      </c>
      <c r="B16" s="3">
        <f>items!E:E</f>
        <v>5</v>
      </c>
      <c r="C16" s="3">
        <f>items!H:H</f>
        <v>14</v>
      </c>
      <c r="D16" s="9" t="str">
        <f t="shared" si="1"/>
        <v>OK</v>
      </c>
      <c r="E16" s="3" t="str">
        <f>IFERROR(__xludf.DUMMYFUNCTION("QUERY(db_itemout,""SELECT C WHERE F = '""&amp;A16&amp;""' AND G IS NOT NULL ORDER BY C DESC LIMIT 1"",0)"),"#N/A")</f>
        <v>#N/A</v>
      </c>
      <c r="F16" s="8">
        <f t="shared" si="2"/>
        <v>244050</v>
      </c>
      <c r="G16" s="3" t="str">
        <f t="shared" si="3"/>
        <v>#N/A</v>
      </c>
    </row>
    <row r="17">
      <c r="A17" s="3" t="str">
        <f>IFERROR(__xludf.DUMMYFUNCTION("""COMPUTED_VALUE"""),"Silicone Mask No 2")</f>
        <v>Silicone Mask No 2</v>
      </c>
      <c r="B17" s="3">
        <f>items!E:E</f>
        <v>5</v>
      </c>
      <c r="C17" s="3">
        <f>items!H:H</f>
        <v>11</v>
      </c>
      <c r="D17" s="9" t="str">
        <f t="shared" si="1"/>
        <v>OK</v>
      </c>
      <c r="E17" s="3" t="str">
        <f>IFERROR(__xludf.DUMMYFUNCTION("QUERY(db_itemout,""SELECT C WHERE F = '""&amp;A17&amp;""' AND G IS NOT NULL ORDER BY C DESC LIMIT 1"",0)"),"#N/A")</f>
        <v>#N/A</v>
      </c>
      <c r="F17" s="8">
        <f t="shared" si="2"/>
        <v>244050</v>
      </c>
      <c r="G17" s="3" t="str">
        <f t="shared" si="3"/>
        <v>#N/A</v>
      </c>
    </row>
    <row r="18">
      <c r="A18" s="3" t="str">
        <f>IFERROR(__xludf.DUMMYFUNCTION("""COMPUTED_VALUE"""),"Silicone Mask No 3")</f>
        <v>Silicone Mask No 3</v>
      </c>
      <c r="B18" s="3">
        <f>items!E:E</f>
        <v>5</v>
      </c>
      <c r="C18" s="3">
        <f>items!H:H</f>
        <v>19</v>
      </c>
      <c r="D18" s="9" t="str">
        <f t="shared" si="1"/>
        <v>OK</v>
      </c>
      <c r="E18" s="3" t="str">
        <f>IFERROR(__xludf.DUMMYFUNCTION("QUERY(db_itemout,""SELECT C WHERE F = '""&amp;A18&amp;""' AND G IS NOT NULL ORDER BY C DESC LIMIT 1"",0)"),"#N/A")</f>
        <v>#N/A</v>
      </c>
      <c r="F18" s="8">
        <f t="shared" si="2"/>
        <v>244050</v>
      </c>
      <c r="G18" s="3" t="str">
        <f t="shared" si="3"/>
        <v>#N/A</v>
      </c>
    </row>
    <row r="19">
      <c r="A19" s="3" t="str">
        <f>IFERROR(__xludf.DUMMYFUNCTION("""COMPUTED_VALUE"""),"Silicone Mask No 4")</f>
        <v>Silicone Mask No 4</v>
      </c>
      <c r="B19" s="3">
        <f>items!E:E</f>
        <v>0</v>
      </c>
      <c r="C19" s="3">
        <f>items!H:H</f>
        <v>0</v>
      </c>
      <c r="D19" s="9" t="str">
        <f t="shared" si="1"/>
        <v>ควรเติมทันที</v>
      </c>
      <c r="E19" s="3" t="str">
        <f>IFERROR(__xludf.DUMMYFUNCTION("QUERY(db_itemout,""SELECT C WHERE F = '""&amp;A19&amp;""' AND G IS NOT NULL ORDER BY C DESC LIMIT 1"",0)"),"#N/A")</f>
        <v>#N/A</v>
      </c>
      <c r="F19" s="8">
        <f t="shared" si="2"/>
        <v>244050</v>
      </c>
      <c r="G19" s="3" t="str">
        <f t="shared" si="3"/>
        <v>#N/A</v>
      </c>
    </row>
    <row r="20">
      <c r="A20" s="3" t="str">
        <f>IFERROR(__xludf.DUMMYFUNCTION("""COMPUTED_VALUE"""),"Silicone Mask No 5")</f>
        <v>Silicone Mask No 5</v>
      </c>
      <c r="B20" s="3">
        <f>items!E:E</f>
        <v>10</v>
      </c>
      <c r="C20" s="3">
        <f>items!H:H</f>
        <v>5</v>
      </c>
      <c r="D20" s="9" t="str">
        <f t="shared" si="1"/>
        <v>ควรเติมทันที</v>
      </c>
      <c r="E20" s="10">
        <f>IFERROR(__xludf.DUMMYFUNCTION("QUERY(db_itemout,""SELECT C WHERE F = '""&amp;A20&amp;""' AND G IS NOT NULL ORDER BY C DESC LIMIT 1"",0)"),243895.0)</f>
        <v>243895</v>
      </c>
      <c r="F20" s="8">
        <f t="shared" si="2"/>
        <v>244050</v>
      </c>
      <c r="G20" s="3">
        <f t="shared" si="3"/>
        <v>3</v>
      </c>
    </row>
    <row r="21">
      <c r="A21" s="3" t="str">
        <f>IFERROR(__xludf.DUMMYFUNCTION("""COMPUTED_VALUE"""),"กรรไกรแหลมป้าน")</f>
        <v>กรรไกรแหลมป้าน</v>
      </c>
      <c r="B21" s="3">
        <f>items!E:E</f>
        <v>10</v>
      </c>
      <c r="C21" s="3">
        <f>items!H:H</f>
        <v>21</v>
      </c>
      <c r="D21" s="9" t="str">
        <f t="shared" si="1"/>
        <v>OK</v>
      </c>
      <c r="E21" s="10">
        <f>IFERROR(__xludf.DUMMYFUNCTION("QUERY(db_itemout,""SELECT C WHERE F = '""&amp;A21&amp;""' AND G IS NOT NULL ORDER BY C DESC LIMIT 1"",0)"),243828.0)</f>
        <v>243828</v>
      </c>
      <c r="F21" s="8">
        <f t="shared" si="2"/>
        <v>244050</v>
      </c>
      <c r="G21" s="3">
        <f t="shared" si="3"/>
        <v>7</v>
      </c>
    </row>
    <row r="22">
      <c r="A22" s="3" t="str">
        <f>IFERROR(__xludf.DUMMYFUNCTION("""COMPUTED_VALUE"""),"กรรไกร Metzenbaum")</f>
        <v>กรรไกร Metzenbaum</v>
      </c>
      <c r="B22" s="3">
        <f>items!E:E</f>
        <v>10</v>
      </c>
      <c r="C22" s="3">
        <f>items!H:H</f>
        <v>30</v>
      </c>
      <c r="D22" s="9" t="str">
        <f t="shared" si="1"/>
        <v>OK</v>
      </c>
      <c r="E22" s="10">
        <f>IFERROR(__xludf.DUMMYFUNCTION("QUERY(db_itemout,""SELECT C WHERE F = '""&amp;A22&amp;""' AND G IS NOT NULL ORDER BY C DESC LIMIT 1"",0)"),243815.0)</f>
        <v>243815</v>
      </c>
      <c r="F22" s="8">
        <f t="shared" si="2"/>
        <v>244050</v>
      </c>
      <c r="G22" s="3">
        <f t="shared" si="3"/>
        <v>20</v>
      </c>
    </row>
    <row r="23">
      <c r="A23" s="3" t="str">
        <f>IFERROR(__xludf.DUMMYFUNCTION("""COMPUTED_VALUE"""),"กรรไกรเนื้อโค้ง")</f>
        <v>กรรไกรเนื้อโค้ง</v>
      </c>
      <c r="B23" s="3">
        <f>items!E:E</f>
        <v>0</v>
      </c>
      <c r="C23" s="3">
        <f>items!H:H</f>
        <v>6</v>
      </c>
      <c r="D23" s="9" t="str">
        <f t="shared" si="1"/>
        <v>OK</v>
      </c>
      <c r="E23" s="10">
        <f>IFERROR(__xludf.DUMMYFUNCTION("QUERY(db_itemout,""SELECT C WHERE F = '""&amp;A23&amp;""' AND G IS NOT NULL ORDER BY C DESC LIMIT 1"",0)"),243815.0)</f>
        <v>243815</v>
      </c>
      <c r="F23" s="8">
        <f t="shared" si="2"/>
        <v>244050</v>
      </c>
      <c r="G23" s="3">
        <f t="shared" si="3"/>
        <v>20</v>
      </c>
    </row>
    <row r="24">
      <c r="A24" s="3" t="str">
        <f>IFERROR(__xludf.DUMMYFUNCTION("""COMPUTED_VALUE"""),"กรรไกรเนื้อตรง")</f>
        <v>กรรไกรเนื้อตรง</v>
      </c>
      <c r="B24" s="3">
        <f>items!E:E</f>
        <v>5</v>
      </c>
      <c r="C24" s="3">
        <f>items!H:H</f>
        <v>17</v>
      </c>
      <c r="D24" s="9" t="str">
        <f t="shared" si="1"/>
        <v>OK</v>
      </c>
      <c r="E24" s="10">
        <f>IFERROR(__xludf.DUMMYFUNCTION("QUERY(db_itemout,""SELECT C WHERE F = '""&amp;A24&amp;""' AND G IS NOT NULL ORDER BY C DESC LIMIT 1"",0)"),243872.0)</f>
        <v>243872</v>
      </c>
      <c r="F24" s="8">
        <f t="shared" si="2"/>
        <v>244050</v>
      </c>
      <c r="G24" s="3">
        <f t="shared" si="3"/>
        <v>25</v>
      </c>
    </row>
    <row r="25">
      <c r="A25" s="3" t="str">
        <f>IFERROR(__xludf.DUMMYFUNCTION("""COMPUTED_VALUE"""),"กรรไกรตัด Cord")</f>
        <v>กรรไกรตัด Cord</v>
      </c>
      <c r="B25" s="3">
        <f>items!E:E</f>
        <v>5</v>
      </c>
      <c r="C25" s="3">
        <f>items!H:H</f>
        <v>15</v>
      </c>
      <c r="D25" s="9" t="str">
        <f t="shared" si="1"/>
        <v>OK</v>
      </c>
      <c r="E25" s="3" t="str">
        <f>IFERROR(__xludf.DUMMYFUNCTION("QUERY(db_itemout,""SELECT C WHERE F = '""&amp;A25&amp;""' AND G IS NOT NULL ORDER BY C DESC LIMIT 1"",0)"),"#N/A")</f>
        <v>#N/A</v>
      </c>
      <c r="F25" s="8">
        <f t="shared" si="2"/>
        <v>244050</v>
      </c>
      <c r="G25" s="3" t="str">
        <f t="shared" si="3"/>
        <v>#N/A</v>
      </c>
    </row>
    <row r="26">
      <c r="A26" s="3" t="str">
        <f>IFERROR(__xludf.DUMMYFUNCTION("""COMPUTED_VALUE"""),"กรรไกรตัดไหมเล็กตรง")</f>
        <v>กรรไกรตัดไหมเล็กตรง</v>
      </c>
      <c r="B26" s="3">
        <f>items!E:E</f>
        <v>10</v>
      </c>
      <c r="C26" s="3">
        <f>items!H:H</f>
        <v>16</v>
      </c>
      <c r="D26" s="9" t="str">
        <f t="shared" si="1"/>
        <v>OK</v>
      </c>
      <c r="E26" s="10">
        <f>IFERROR(__xludf.DUMMYFUNCTION("QUERY(db_itemout,""SELECT C WHERE F = '""&amp;A26&amp;""' AND G IS NOT NULL ORDER BY C DESC LIMIT 1"",0)"),243828.0)</f>
        <v>243828</v>
      </c>
      <c r="F26" s="8">
        <f t="shared" si="2"/>
        <v>244050</v>
      </c>
      <c r="G26" s="3">
        <f t="shared" si="3"/>
        <v>7</v>
      </c>
    </row>
    <row r="27">
      <c r="A27" s="3" t="str">
        <f>IFERROR(__xludf.DUMMYFUNCTION("""COMPUTED_VALUE"""),"กรรไกรตัดไหมเล็กโค้ง")</f>
        <v>กรรไกรตัดไหมเล็กโค้ง</v>
      </c>
      <c r="B27" s="3">
        <f>items!E:E</f>
        <v>5</v>
      </c>
      <c r="C27" s="3">
        <f>items!H:H</f>
        <v>11</v>
      </c>
      <c r="D27" s="9" t="str">
        <f t="shared" si="1"/>
        <v>OK</v>
      </c>
      <c r="E27" s="3" t="str">
        <f>IFERROR(__xludf.DUMMYFUNCTION("QUERY(db_itemout,""SELECT C WHERE F = '""&amp;A27&amp;""' AND G IS NOT NULL ORDER BY C DESC LIMIT 1"",0)"),"#N/A")</f>
        <v>#N/A</v>
      </c>
      <c r="F27" s="8">
        <f t="shared" si="2"/>
        <v>244050</v>
      </c>
      <c r="G27" s="3" t="str">
        <f t="shared" si="3"/>
        <v>#N/A</v>
      </c>
    </row>
    <row r="28">
      <c r="A28" s="3" t="str">
        <f>IFERROR(__xludf.DUMMYFUNCTION("""COMPUTED_VALUE"""),"กรรไกรตัดไหมแหลมตรง")</f>
        <v>กรรไกรตัดไหมแหลมตรง</v>
      </c>
      <c r="B28" s="3">
        <f>items!E:E</f>
        <v>3</v>
      </c>
      <c r="C28" s="3">
        <f>items!H:H</f>
        <v>4</v>
      </c>
      <c r="D28" s="9" t="str">
        <f t="shared" si="1"/>
        <v>OK</v>
      </c>
      <c r="E28" s="10">
        <f>IFERROR(__xludf.DUMMYFUNCTION("QUERY(db_itemout,""SELECT C WHERE F = '""&amp;A28&amp;""' AND G IS NOT NULL ORDER BY C DESC LIMIT 1"",0)"),243828.0)</f>
        <v>243828</v>
      </c>
      <c r="F28" s="8">
        <f t="shared" si="2"/>
        <v>244050</v>
      </c>
      <c r="G28" s="3">
        <f t="shared" si="3"/>
        <v>7</v>
      </c>
    </row>
    <row r="29">
      <c r="A29" s="3" t="str">
        <f>IFERROR(__xludf.DUMMYFUNCTION("""COMPUTED_VALUE"""),"ถ้วยชำระ")</f>
        <v>ถ้วยชำระ</v>
      </c>
      <c r="B29" s="3">
        <f>items!E:E</f>
        <v>10</v>
      </c>
      <c r="C29" s="3">
        <f>items!H:H</f>
        <v>24</v>
      </c>
      <c r="D29" s="9" t="str">
        <f t="shared" si="1"/>
        <v>OK</v>
      </c>
      <c r="E29" s="10">
        <f>IFERROR(__xludf.DUMMYFUNCTION("QUERY(db_itemout,""SELECT C WHERE F = '""&amp;A29&amp;""' AND G IS NOT NULL ORDER BY C DESC LIMIT 1"",0)"),244028.0)</f>
        <v>244028</v>
      </c>
      <c r="F29" s="8">
        <f t="shared" si="2"/>
        <v>244050</v>
      </c>
      <c r="G29" s="3">
        <f t="shared" si="3"/>
        <v>22</v>
      </c>
    </row>
    <row r="30">
      <c r="A30" s="3" t="str">
        <f>IFERROR(__xludf.DUMMYFUNCTION("""COMPUTED_VALUE"""),"Procto")</f>
        <v>Procto</v>
      </c>
      <c r="B30" s="3">
        <f>items!E:E</f>
        <v>2</v>
      </c>
      <c r="C30" s="3">
        <f>items!H:H</f>
        <v>3</v>
      </c>
      <c r="D30" s="9" t="str">
        <f t="shared" si="1"/>
        <v>OK</v>
      </c>
      <c r="E30" s="3" t="str">
        <f>IFERROR(__xludf.DUMMYFUNCTION("QUERY(db_itemout,""SELECT C WHERE F = '""&amp;A30&amp;""' AND G IS NOT NULL ORDER BY C DESC LIMIT 1"",0)"),"#N/A")</f>
        <v>#N/A</v>
      </c>
      <c r="F30" s="8">
        <f t="shared" si="2"/>
        <v>244050</v>
      </c>
      <c r="G30" s="3" t="str">
        <f t="shared" si="3"/>
        <v>#N/A</v>
      </c>
    </row>
    <row r="31">
      <c r="A31" s="3" t="str">
        <f>IFERROR(__xludf.DUMMYFUNCTION("""COMPUTED_VALUE"""),"ถาดทำแผล")</f>
        <v>ถาดทำแผล</v>
      </c>
      <c r="B31" s="3">
        <f>items!E:E</f>
        <v>30</v>
      </c>
      <c r="C31" s="3">
        <f>items!H:H</f>
        <v>57</v>
      </c>
      <c r="D31" s="9" t="str">
        <f t="shared" si="1"/>
        <v>OK</v>
      </c>
      <c r="E31" s="10">
        <f>IFERROR(__xludf.DUMMYFUNCTION("QUERY(db_itemout,""SELECT C WHERE F = '""&amp;A31&amp;""' AND G IS NOT NULL ORDER BY C DESC LIMIT 1"",0)"),243928.0)</f>
        <v>243928</v>
      </c>
      <c r="F31" s="8">
        <f t="shared" si="2"/>
        <v>244050</v>
      </c>
      <c r="G31" s="3">
        <f t="shared" si="3"/>
        <v>1</v>
      </c>
    </row>
    <row r="32">
      <c r="A32" s="3" t="str">
        <f>IFERROR(__xludf.DUMMYFUNCTION("""COMPUTED_VALUE"""),"หม้อ FEED")</f>
        <v>หม้อ FEED</v>
      </c>
      <c r="B32" s="3">
        <f>items!E:E</f>
        <v>30</v>
      </c>
      <c r="C32" s="3">
        <f>items!H:H</f>
        <v>58</v>
      </c>
      <c r="D32" s="9" t="str">
        <f t="shared" si="1"/>
        <v>OK</v>
      </c>
      <c r="E32" s="10">
        <f>IFERROR(__xludf.DUMMYFUNCTION("QUERY(db_itemout,""SELECT C WHERE F = '""&amp;A32&amp;""' AND G IS NOT NULL ORDER BY C DESC LIMIT 1"",0)"),244013.0)</f>
        <v>244013</v>
      </c>
      <c r="F32" s="8">
        <f t="shared" si="2"/>
        <v>244050</v>
      </c>
      <c r="G32" s="3">
        <f t="shared" si="3"/>
        <v>6</v>
      </c>
    </row>
    <row r="33">
      <c r="A33" s="3" t="str">
        <f>IFERROR(__xludf.DUMMYFUNCTION("""COMPUTED_VALUE"""),"Forceps มีเขี้ยว")</f>
        <v>Forceps มีเขี้ยว</v>
      </c>
      <c r="B33" s="3">
        <f>items!E:E</f>
        <v>30</v>
      </c>
      <c r="C33" s="3">
        <f>items!H:H</f>
        <v>22</v>
      </c>
      <c r="D33" s="9" t="str">
        <f t="shared" si="1"/>
        <v>ควรเติมทันที</v>
      </c>
      <c r="E33" s="10">
        <f>IFERROR(__xludf.DUMMYFUNCTION("QUERY(db_itemout,""SELECT C WHERE F = '""&amp;A33&amp;""' AND G IS NOT NULL ORDER BY C DESC LIMIT 1"",0)"),244013.0)</f>
        <v>244013</v>
      </c>
      <c r="F33" s="8">
        <f t="shared" si="2"/>
        <v>244050</v>
      </c>
      <c r="G33" s="3">
        <f t="shared" si="3"/>
        <v>6</v>
      </c>
    </row>
    <row r="34">
      <c r="A34" s="3" t="str">
        <f>IFERROR(__xludf.DUMMYFUNCTION("""COMPUTED_VALUE"""),"Forceps ไม่มีเขี้ยว")</f>
        <v>Forceps ไม่มีเขี้ยว</v>
      </c>
      <c r="B34" s="3">
        <f>items!E:E</f>
        <v>30</v>
      </c>
      <c r="C34" s="3">
        <f>items!H:H</f>
        <v>1</v>
      </c>
      <c r="D34" s="9" t="str">
        <f t="shared" si="1"/>
        <v>ควรเติมทันที</v>
      </c>
      <c r="E34" s="10">
        <f>IFERROR(__xludf.DUMMYFUNCTION("QUERY(db_itemout,""SELECT C WHERE F = '""&amp;A34&amp;""' AND G IS NOT NULL ORDER BY C DESC LIMIT 1"",0)"),243928.0)</f>
        <v>243928</v>
      </c>
      <c r="F34" s="8">
        <f t="shared" si="2"/>
        <v>244050</v>
      </c>
      <c r="G34" s="3">
        <f t="shared" si="3"/>
        <v>1</v>
      </c>
    </row>
    <row r="35">
      <c r="A35" s="3" t="str">
        <f>IFERROR(__xludf.DUMMYFUNCTION("""COMPUTED_VALUE"""),"Sponge Forceps ")</f>
        <v>Sponge Forceps </v>
      </c>
      <c r="B35" s="3">
        <f>items!E:E</f>
        <v>5</v>
      </c>
      <c r="C35" s="3">
        <f>items!H:H</f>
        <v>9</v>
      </c>
      <c r="D35" s="9" t="str">
        <f t="shared" si="1"/>
        <v>OK</v>
      </c>
      <c r="E35" s="3" t="str">
        <f>IFERROR(__xludf.DUMMYFUNCTION("QUERY(db_itemout,""SELECT C WHERE F = '""&amp;A35&amp;""' AND G IS NOT NULL ORDER BY C DESC LIMIT 1"",0)"),"#N/A")</f>
        <v>#N/A</v>
      </c>
      <c r="F35" s="8">
        <f t="shared" si="2"/>
        <v>244050</v>
      </c>
      <c r="G35" s="3" t="str">
        <f t="shared" si="3"/>
        <v>#N/A</v>
      </c>
    </row>
    <row r="36">
      <c r="A36" s="3" t="str">
        <f>IFERROR(__xludf.DUMMYFUNCTION("""COMPUTED_VALUE"""),"Adson Forceps มีเขี้ยว")</f>
        <v>Adson Forceps มีเขี้ยว</v>
      </c>
      <c r="B36" s="3">
        <f>items!E:E</f>
        <v>10</v>
      </c>
      <c r="C36" s="3">
        <f>items!H:H</f>
        <v>20</v>
      </c>
      <c r="D36" s="9" t="str">
        <f t="shared" si="1"/>
        <v>OK</v>
      </c>
      <c r="E36" s="3" t="str">
        <f>IFERROR(__xludf.DUMMYFUNCTION("QUERY(db_itemout,""SELECT C WHERE F = '""&amp;A36&amp;""' AND G IS NOT NULL ORDER BY C DESC LIMIT 1"",0)"),"#N/A")</f>
        <v>#N/A</v>
      </c>
      <c r="F36" s="8">
        <f t="shared" si="2"/>
        <v>244050</v>
      </c>
      <c r="G36" s="3" t="str">
        <f t="shared" si="3"/>
        <v>#N/A</v>
      </c>
    </row>
    <row r="37">
      <c r="A37" s="3" t="str">
        <f>IFERROR(__xludf.DUMMYFUNCTION("""COMPUTED_VALUE"""),"Adson Forceps ไม่มีเขี้ยว")</f>
        <v>Adson Forceps ไม่มีเขี้ยว</v>
      </c>
      <c r="B37" s="3">
        <f>items!E:E</f>
        <v>5</v>
      </c>
      <c r="C37" s="3">
        <f>items!H:H</f>
        <v>2</v>
      </c>
      <c r="D37" s="9" t="str">
        <f t="shared" si="1"/>
        <v>ควรเติมทันที</v>
      </c>
      <c r="E37" s="3" t="str">
        <f>IFERROR(__xludf.DUMMYFUNCTION("QUERY(db_itemout,""SELECT C WHERE F = '""&amp;A37&amp;""' AND G IS NOT NULL ORDER BY C DESC LIMIT 1"",0)"),"#N/A")</f>
        <v>#N/A</v>
      </c>
      <c r="F37" s="8">
        <f t="shared" si="2"/>
        <v>244050</v>
      </c>
      <c r="G37" s="3" t="str">
        <f t="shared" si="3"/>
        <v>#N/A</v>
      </c>
    </row>
    <row r="38">
      <c r="A38" s="3" t="str">
        <f>IFERROR(__xludf.DUMMYFUNCTION("""COMPUTED_VALUE"""),"Allis Forceps")</f>
        <v>Allis Forceps</v>
      </c>
      <c r="B38" s="3">
        <f>items!E:E</f>
        <v>5</v>
      </c>
      <c r="C38" s="3">
        <f>items!H:H</f>
        <v>18</v>
      </c>
      <c r="D38" s="9" t="str">
        <f t="shared" si="1"/>
        <v>OK</v>
      </c>
      <c r="E38" s="10">
        <f>IFERROR(__xludf.DUMMYFUNCTION("QUERY(db_itemout,""SELECT C WHERE F = '""&amp;A38&amp;""' AND G IS NOT NULL ORDER BY C DESC LIMIT 1"",0)"),243815.0)</f>
        <v>243815</v>
      </c>
      <c r="F38" s="8">
        <f t="shared" si="2"/>
        <v>244050</v>
      </c>
      <c r="G38" s="3">
        <f t="shared" si="3"/>
        <v>20</v>
      </c>
    </row>
    <row r="39">
      <c r="A39" s="3" t="str">
        <f>IFERROR(__xludf.DUMMYFUNCTION("""COMPUTED_VALUE"""),"Delicate Forceps")</f>
        <v>Delicate Forceps</v>
      </c>
      <c r="B39" s="3">
        <f>items!E:E</f>
        <v>5</v>
      </c>
      <c r="C39" s="3">
        <f>items!H:H</f>
        <v>11</v>
      </c>
      <c r="D39" s="9" t="str">
        <f t="shared" si="1"/>
        <v>OK</v>
      </c>
      <c r="E39" s="3" t="str">
        <f>IFERROR(__xludf.DUMMYFUNCTION("QUERY(db_itemout,""SELECT C WHERE F = '""&amp;A39&amp;""' AND G IS NOT NULL ORDER BY C DESC LIMIT 1"",0)"),"#N/A")</f>
        <v>#N/A</v>
      </c>
      <c r="F39" s="8">
        <f t="shared" si="2"/>
        <v>244050</v>
      </c>
      <c r="G39" s="3" t="str">
        <f t="shared" si="3"/>
        <v>#N/A</v>
      </c>
    </row>
    <row r="40">
      <c r="A40" s="3" t="str">
        <f>IFERROR(__xludf.DUMMYFUNCTION("""COMPUTED_VALUE""")," Forceps ชำระ")</f>
        <v> Forceps ชำระ</v>
      </c>
      <c r="B40" s="3">
        <f>items!E:E</f>
        <v>10</v>
      </c>
      <c r="C40" s="3">
        <f>items!H:H</f>
        <v>12</v>
      </c>
      <c r="D40" s="9" t="str">
        <f t="shared" si="1"/>
        <v>OK</v>
      </c>
      <c r="E40" s="3" t="str">
        <f>IFERROR(__xludf.DUMMYFUNCTION("QUERY(db_itemout,""SELECT C WHERE F = '""&amp;A40&amp;""' AND G IS NOT NULL ORDER BY C DESC LIMIT 1"",0)"),"#N/A")</f>
        <v>#N/A</v>
      </c>
      <c r="F40" s="8">
        <f t="shared" si="2"/>
        <v>244050</v>
      </c>
      <c r="G40" s="3" t="str">
        <f t="shared" si="3"/>
        <v>#N/A</v>
      </c>
    </row>
    <row r="41">
      <c r="A41" s="3" t="str">
        <f>IFERROR(__xludf.DUMMYFUNCTION("""COMPUTED_VALUE"""),"Retractor")</f>
        <v>Retractor</v>
      </c>
      <c r="B41" s="3">
        <f>items!E:E</f>
        <v>5</v>
      </c>
      <c r="C41" s="3">
        <f>items!H:H</f>
        <v>19</v>
      </c>
      <c r="D41" s="9" t="str">
        <f t="shared" si="1"/>
        <v>OK</v>
      </c>
      <c r="E41" s="3" t="str">
        <f>IFERROR(__xludf.DUMMYFUNCTION("QUERY(db_itemout,""SELECT C WHERE F = '""&amp;A41&amp;""' AND G IS NOT NULL ORDER BY C DESC LIMIT 1"",0)"),"#N/A")</f>
        <v>#N/A</v>
      </c>
      <c r="F41" s="8">
        <f t="shared" si="2"/>
        <v>244050</v>
      </c>
      <c r="G41" s="3" t="str">
        <f t="shared" si="3"/>
        <v>#N/A</v>
      </c>
    </row>
    <row r="42">
      <c r="A42" s="3" t="str">
        <f>IFERROR(__xludf.DUMMYFUNCTION("""COMPUTED_VALUE"""),"Curette")</f>
        <v>Curette</v>
      </c>
      <c r="B42" s="3">
        <f>items!E:E</f>
        <v>5</v>
      </c>
      <c r="C42" s="3">
        <f>items!H:H</f>
        <v>10</v>
      </c>
      <c r="D42" s="9" t="str">
        <f t="shared" si="1"/>
        <v>OK</v>
      </c>
      <c r="E42" s="10">
        <f>IFERROR(__xludf.DUMMYFUNCTION("QUERY(db_itemout,""SELECT C WHERE F = '""&amp;A42&amp;""' AND G IS NOT NULL ORDER BY C DESC LIMIT 1"",0)"),243828.0)</f>
        <v>243828</v>
      </c>
      <c r="F42" s="8">
        <f t="shared" si="2"/>
        <v>244050</v>
      </c>
      <c r="G42" s="3">
        <f t="shared" si="3"/>
        <v>7</v>
      </c>
    </row>
    <row r="43">
      <c r="A43" s="3" t="str">
        <f>IFERROR(__xludf.DUMMYFUNCTION("""COMPUTED_VALUE"""),"Artery โค้งใหญ่")</f>
        <v>Artery โค้งใหญ่</v>
      </c>
      <c r="B43" s="3">
        <f>items!E:E</f>
        <v>10</v>
      </c>
      <c r="C43" s="3">
        <f>items!H:H</f>
        <v>39</v>
      </c>
      <c r="D43" s="9" t="str">
        <f t="shared" si="1"/>
        <v>OK</v>
      </c>
      <c r="E43" s="10">
        <f>IFERROR(__xludf.DUMMYFUNCTION("QUERY(db_itemout,""SELECT C WHERE F = '""&amp;A43&amp;""' AND G IS NOT NULL ORDER BY C DESC LIMIT 1"",0)"),243828.0)</f>
        <v>243828</v>
      </c>
      <c r="F43" s="8">
        <f t="shared" si="2"/>
        <v>244050</v>
      </c>
      <c r="G43" s="3">
        <f t="shared" si="3"/>
        <v>7</v>
      </c>
    </row>
    <row r="44">
      <c r="A44" s="3" t="str">
        <f>IFERROR(__xludf.DUMMYFUNCTION("""COMPUTED_VALUE"""),"Artery โค้งเล็ก")</f>
        <v>Artery โค้งเล็ก</v>
      </c>
      <c r="B44" s="3">
        <f>items!E:E</f>
        <v>5</v>
      </c>
      <c r="C44" s="3">
        <f>items!H:H</f>
        <v>14</v>
      </c>
      <c r="D44" s="9" t="str">
        <f t="shared" si="1"/>
        <v>OK</v>
      </c>
      <c r="E44" s="3" t="str">
        <f>IFERROR(__xludf.DUMMYFUNCTION("QUERY(db_itemout,""SELECT C WHERE F = '""&amp;A44&amp;""' AND G IS NOT NULL ORDER BY C DESC LIMIT 1"",0)"),"#N/A")</f>
        <v>#N/A</v>
      </c>
      <c r="F44" s="8">
        <f t="shared" si="2"/>
        <v>244050</v>
      </c>
      <c r="G44" s="3" t="str">
        <f t="shared" si="3"/>
        <v>#N/A</v>
      </c>
    </row>
    <row r="45">
      <c r="A45" s="3" t="str">
        <f>IFERROR(__xludf.DUMMYFUNCTION("""COMPUTED_VALUE"""),"Arteryตรง 4 นิ้ว")</f>
        <v>Arteryตรง 4 นิ้ว</v>
      </c>
      <c r="B45" s="3">
        <f>items!E:E</f>
        <v>3</v>
      </c>
      <c r="C45" s="3">
        <f>items!H:H</f>
        <v>4</v>
      </c>
      <c r="D45" s="9" t="str">
        <f t="shared" si="1"/>
        <v>OK</v>
      </c>
      <c r="E45" s="10">
        <f>IFERROR(__xludf.DUMMYFUNCTION("QUERY(db_itemout,""SELECT C WHERE F = '""&amp;A45&amp;""' AND G IS NOT NULL ORDER BY C DESC LIMIT 1"",0)"),243828.0)</f>
        <v>243828</v>
      </c>
      <c r="F45" s="8">
        <f t="shared" si="2"/>
        <v>244050</v>
      </c>
      <c r="G45" s="3">
        <f t="shared" si="3"/>
        <v>7</v>
      </c>
    </row>
    <row r="46">
      <c r="A46" s="3" t="str">
        <f>IFERROR(__xludf.DUMMYFUNCTION("""COMPUTED_VALUE"""),"Arteryตรง 6 นิ้ว")</f>
        <v>Arteryตรง 6 นิ้ว</v>
      </c>
      <c r="B46" s="3">
        <f>items!E:E</f>
        <v>10</v>
      </c>
      <c r="C46" s="3">
        <f>items!H:H</f>
        <v>30</v>
      </c>
      <c r="D46" s="9" t="str">
        <f t="shared" si="1"/>
        <v>OK</v>
      </c>
      <c r="E46" s="3" t="str">
        <f>IFERROR(__xludf.DUMMYFUNCTION("QUERY(db_itemout,""SELECT C WHERE F = '""&amp;A46&amp;""' AND G IS NOT NULL ORDER BY C DESC LIMIT 1"",0)"),"#N/A")</f>
        <v>#N/A</v>
      </c>
      <c r="F46" s="8">
        <f t="shared" si="2"/>
        <v>244050</v>
      </c>
      <c r="G46" s="3" t="str">
        <f t="shared" si="3"/>
        <v>#N/A</v>
      </c>
    </row>
    <row r="47">
      <c r="A47" s="3" t="str">
        <f>IFERROR(__xludf.DUMMYFUNCTION("""COMPUTED_VALUE"""),"Kocher Artery โค้ง")</f>
        <v>Kocher Artery โค้ง</v>
      </c>
      <c r="B47" s="3">
        <f>items!E:E</f>
        <v>10</v>
      </c>
      <c r="C47" s="3">
        <f>items!H:H</f>
        <v>22</v>
      </c>
      <c r="D47" s="9" t="str">
        <f t="shared" si="1"/>
        <v>OK</v>
      </c>
      <c r="E47" s="10">
        <f>IFERROR(__xludf.DUMMYFUNCTION("QUERY(db_itemout,""SELECT C WHERE F = '""&amp;A47&amp;""' AND G IS NOT NULL ORDER BY C DESC LIMIT 1"",0)"),243828.0)</f>
        <v>243828</v>
      </c>
      <c r="F47" s="8">
        <f t="shared" si="2"/>
        <v>244050</v>
      </c>
      <c r="G47" s="3">
        <f t="shared" si="3"/>
        <v>7</v>
      </c>
    </row>
    <row r="48">
      <c r="A48" s="3" t="str">
        <f>IFERROR(__xludf.DUMMYFUNCTION("""COMPUTED_VALUE"""),"Kocher Artery ตรง")</f>
        <v>Kocher Artery ตรง</v>
      </c>
      <c r="B48" s="3">
        <f>items!E:E</f>
        <v>5</v>
      </c>
      <c r="C48" s="3">
        <f>items!H:H</f>
        <v>13</v>
      </c>
      <c r="D48" s="9" t="str">
        <f t="shared" si="1"/>
        <v>OK</v>
      </c>
      <c r="E48" s="3" t="str">
        <f>IFERROR(__xludf.DUMMYFUNCTION("QUERY(db_itemout,""SELECT C WHERE F = '""&amp;A48&amp;""' AND G IS NOT NULL ORDER BY C DESC LIMIT 1"",0)"),"#N/A")</f>
        <v>#N/A</v>
      </c>
      <c r="F48" s="8">
        <f t="shared" si="2"/>
        <v>244050</v>
      </c>
      <c r="G48" s="3" t="str">
        <f t="shared" si="3"/>
        <v>#N/A</v>
      </c>
    </row>
    <row r="49">
      <c r="A49" s="3" t="str">
        <f>IFERROR(__xludf.DUMMYFUNCTION("""COMPUTED_VALUE"""),"ด้ามมีดเบอร์ 3")</f>
        <v>ด้ามมีดเบอร์ 3</v>
      </c>
      <c r="B49" s="3">
        <f>items!E:E</f>
        <v>10</v>
      </c>
      <c r="C49" s="3">
        <f>items!H:H</f>
        <v>31</v>
      </c>
      <c r="D49" s="9" t="str">
        <f t="shared" si="1"/>
        <v>OK</v>
      </c>
      <c r="E49" s="10">
        <f>IFERROR(__xludf.DUMMYFUNCTION("QUERY(db_itemout,""SELECT C WHERE F = '""&amp;A49&amp;""' AND G IS NOT NULL ORDER BY C DESC LIMIT 1"",0)"),243815.0)</f>
        <v>243815</v>
      </c>
      <c r="F49" s="8">
        <f t="shared" si="2"/>
        <v>244050</v>
      </c>
      <c r="G49" s="3">
        <f t="shared" si="3"/>
        <v>20</v>
      </c>
    </row>
    <row r="50">
      <c r="A50" s="3" t="str">
        <f>IFERROR(__xludf.DUMMYFUNCTION("""COMPUTED_VALUE"""),"ด้ามมีดเบอร์ 4")</f>
        <v>ด้ามมีดเบอร์ 4</v>
      </c>
      <c r="B50" s="3">
        <f>items!E:E</f>
        <v>5</v>
      </c>
      <c r="C50" s="3">
        <f>items!H:H</f>
        <v>10</v>
      </c>
      <c r="D50" s="9" t="str">
        <f t="shared" si="1"/>
        <v>OK</v>
      </c>
      <c r="E50" s="10">
        <f>IFERROR(__xludf.DUMMYFUNCTION("QUERY(db_itemout,""SELECT C WHERE F = '""&amp;A50&amp;""' AND G IS NOT NULL ORDER BY C DESC LIMIT 1"",0)"),243815.0)</f>
        <v>243815</v>
      </c>
      <c r="F50" s="8">
        <f t="shared" si="2"/>
        <v>244050</v>
      </c>
      <c r="G50" s="3">
        <f t="shared" si="3"/>
        <v>20</v>
      </c>
    </row>
    <row r="51">
      <c r="A51" s="3" t="str">
        <f>IFERROR(__xludf.DUMMYFUNCTION("""COMPUTED_VALUE"""),"Needle ใหญ่")</f>
        <v>Needle ใหญ่</v>
      </c>
      <c r="B51" s="3">
        <f>items!E:E</f>
        <v>5</v>
      </c>
      <c r="C51" s="3">
        <f>items!H:H</f>
        <v>9</v>
      </c>
      <c r="D51" s="9" t="str">
        <f t="shared" si="1"/>
        <v>OK</v>
      </c>
      <c r="E51" s="3" t="str">
        <f>IFERROR(__xludf.DUMMYFUNCTION("QUERY(db_itemout,""SELECT C WHERE F = '""&amp;A51&amp;""' AND G IS NOT NULL ORDER BY C DESC LIMIT 1"",0)"),"#N/A")</f>
        <v>#N/A</v>
      </c>
      <c r="F51" s="8">
        <f t="shared" si="2"/>
        <v>244050</v>
      </c>
      <c r="G51" s="3" t="str">
        <f t="shared" si="3"/>
        <v>#N/A</v>
      </c>
    </row>
    <row r="52">
      <c r="A52" s="3" t="str">
        <f>IFERROR(__xludf.DUMMYFUNCTION("""COMPUTED_VALUE"""),"Needle เล็ก")</f>
        <v>Needle เล็ก</v>
      </c>
      <c r="B52" s="3">
        <f>items!E:E</f>
        <v>2</v>
      </c>
      <c r="C52" s="3">
        <f>items!H:H</f>
        <v>3</v>
      </c>
      <c r="D52" s="9" t="str">
        <f t="shared" si="1"/>
        <v>OK</v>
      </c>
      <c r="E52" s="10">
        <f>IFERROR(__xludf.DUMMYFUNCTION("QUERY(db_itemout,""SELECT C WHERE F = '""&amp;A52&amp;""' AND G IS NOT NULL ORDER BY C DESC LIMIT 1"",0)"),243815.0)</f>
        <v>243815</v>
      </c>
      <c r="F52" s="8">
        <f t="shared" si="2"/>
        <v>244050</v>
      </c>
      <c r="G52" s="3">
        <f t="shared" si="3"/>
        <v>20</v>
      </c>
    </row>
    <row r="53">
      <c r="A53" s="3" t="str">
        <f>IFERROR(__xludf.DUMMYFUNCTION("""COMPUTED_VALUE"""),"Tray เล็ก")</f>
        <v>Tray เล็ก</v>
      </c>
      <c r="B53" s="3">
        <f>items!E:E</f>
        <v>5</v>
      </c>
      <c r="C53" s="3">
        <f>items!H:H</f>
        <v>15</v>
      </c>
      <c r="D53" s="9" t="str">
        <f t="shared" si="1"/>
        <v>OK</v>
      </c>
      <c r="E53" s="10">
        <f>IFERROR(__xludf.DUMMYFUNCTION("QUERY(db_itemout,""SELECT C WHERE F = '""&amp;A53&amp;""' AND G IS NOT NULL ORDER BY C DESC LIMIT 1"",0)"),243853.0)</f>
        <v>243853</v>
      </c>
      <c r="F53" s="8">
        <f t="shared" si="2"/>
        <v>244050</v>
      </c>
      <c r="G53" s="3">
        <f t="shared" si="3"/>
        <v>13</v>
      </c>
    </row>
    <row r="54">
      <c r="A54" s="3" t="str">
        <f>IFERROR(__xludf.DUMMYFUNCTION("""COMPUTED_VALUE"""),"Tray กลาง")</f>
        <v>Tray กลาง</v>
      </c>
      <c r="B54" s="3">
        <f>items!E:E</f>
        <v>5</v>
      </c>
      <c r="C54" s="3">
        <f>items!H:H</f>
        <v>8</v>
      </c>
      <c r="D54" s="9" t="str">
        <f t="shared" si="1"/>
        <v>OK</v>
      </c>
      <c r="E54" s="10">
        <f>IFERROR(__xludf.DUMMYFUNCTION("QUERY(db_itemout,""SELECT C WHERE F = '""&amp;A54&amp;""' AND G IS NOT NULL ORDER BY C DESC LIMIT 1"",0)"),244013.0)</f>
        <v>244013</v>
      </c>
      <c r="F54" s="8">
        <f t="shared" si="2"/>
        <v>244050</v>
      </c>
      <c r="G54" s="3">
        <f t="shared" si="3"/>
        <v>6</v>
      </c>
    </row>
    <row r="55">
      <c r="A55" s="3" t="str">
        <f>IFERROR(__xludf.DUMMYFUNCTION("""COMPUTED_VALUE"""),"Tray ใหญ่")</f>
        <v>Tray ใหญ่</v>
      </c>
      <c r="B55" s="3">
        <f>items!E:E</f>
        <v>10</v>
      </c>
      <c r="C55" s="3">
        <f>items!H:H</f>
        <v>30</v>
      </c>
      <c r="D55" s="9" t="str">
        <f t="shared" si="1"/>
        <v>OK</v>
      </c>
      <c r="E55" s="3" t="str">
        <f>IFERROR(__xludf.DUMMYFUNCTION("QUERY(db_itemout,""SELECT C WHERE F = '""&amp;A55&amp;""' AND G IS NOT NULL ORDER BY C DESC LIMIT 1"",0)"),"#N/A")</f>
        <v>#N/A</v>
      </c>
      <c r="F55" s="8">
        <f t="shared" si="2"/>
        <v>244050</v>
      </c>
      <c r="G55" s="3" t="str">
        <f t="shared" si="3"/>
        <v>#N/A</v>
      </c>
    </row>
    <row r="56">
      <c r="A56" s="3" t="str">
        <f>IFERROR(__xludf.DUMMYFUNCTION("""COMPUTED_VALUE"""),"ถาดแบนเล็ก")</f>
        <v>ถาดแบนเล็ก</v>
      </c>
      <c r="B56" s="3">
        <f>items!E:E</f>
        <v>5</v>
      </c>
      <c r="C56" s="3">
        <f>items!H:H</f>
        <v>9</v>
      </c>
      <c r="D56" s="9" t="str">
        <f t="shared" si="1"/>
        <v>OK</v>
      </c>
      <c r="E56" s="3" t="str">
        <f>IFERROR(__xludf.DUMMYFUNCTION("QUERY(db_itemout,""SELECT C WHERE F = '""&amp;A56&amp;""' AND G IS NOT NULL ORDER BY C DESC LIMIT 1"",0)"),"#N/A")</f>
        <v>#N/A</v>
      </c>
      <c r="F56" s="8">
        <f t="shared" si="2"/>
        <v>244050</v>
      </c>
      <c r="G56" s="3" t="str">
        <f t="shared" si="3"/>
        <v>#N/A</v>
      </c>
    </row>
    <row r="57">
      <c r="A57" s="3" t="str">
        <f>IFERROR(__xludf.DUMMYFUNCTION("""COMPUTED_VALUE"""),"ถาดแบนใหญ่")</f>
        <v>ถาดแบนใหญ่</v>
      </c>
      <c r="B57" s="3">
        <f>items!E:E</f>
        <v>10</v>
      </c>
      <c r="C57" s="3">
        <f>items!H:H</f>
        <v>23</v>
      </c>
      <c r="D57" s="9" t="str">
        <f t="shared" si="1"/>
        <v>OK</v>
      </c>
      <c r="E57" s="3" t="str">
        <f>IFERROR(__xludf.DUMMYFUNCTION("QUERY(db_itemout,""SELECT C WHERE F = '""&amp;A57&amp;""' AND G IS NOT NULL ORDER BY C DESC LIMIT 1"",0)"),"#N/A")</f>
        <v>#N/A</v>
      </c>
      <c r="F57" s="8">
        <f t="shared" si="2"/>
        <v>244050</v>
      </c>
      <c r="G57" s="3" t="str">
        <f t="shared" si="3"/>
        <v>#N/A</v>
      </c>
    </row>
    <row r="58">
      <c r="A58" s="3" t="str">
        <f>IFERROR(__xludf.DUMMYFUNCTION("""COMPUTED_VALUE"""),"ที่วัดน้ำไขสันหลัง")</f>
        <v>ที่วัดน้ำไขสันหลัง</v>
      </c>
      <c r="B58" s="3">
        <f>items!E:E</f>
        <v>2</v>
      </c>
      <c r="C58" s="3">
        <f>items!H:H</f>
        <v>4</v>
      </c>
      <c r="D58" s="9" t="str">
        <f t="shared" si="1"/>
        <v>OK</v>
      </c>
      <c r="E58" s="10">
        <f>IFERROR(__xludf.DUMMYFUNCTION("QUERY(db_itemout,""SELECT C WHERE F = '""&amp;A58&amp;""' AND G IS NOT NULL ORDER BY C DESC LIMIT 1"",0)"),243865.0)</f>
        <v>243865</v>
      </c>
      <c r="F58" s="8">
        <f t="shared" si="2"/>
        <v>244050</v>
      </c>
      <c r="G58" s="3">
        <f t="shared" si="3"/>
        <v>3</v>
      </c>
    </row>
    <row r="59">
      <c r="A59" s="3" t="str">
        <f>IFERROR(__xludf.DUMMYFUNCTION("""COMPUTED_VALUE"""),"Bone Marrow Aspiration No.14")</f>
        <v>Bone Marrow Aspiration No.14</v>
      </c>
      <c r="D59" s="9"/>
      <c r="F59" s="8"/>
    </row>
    <row r="60">
      <c r="A60" s="3" t="str">
        <f>IFERROR(__xludf.DUMMYFUNCTION("""COMPUTED_VALUE"""),"Bone Marrow Aspiration No.16")</f>
        <v>Bone Marrow Aspiration No.16</v>
      </c>
      <c r="D60" s="9"/>
      <c r="F60" s="8"/>
    </row>
    <row r="61">
      <c r="A61" s="3" t="str">
        <f>IFERROR(__xludf.DUMMYFUNCTION("""COMPUTED_VALUE"""),"Bone Marrow Aspiration No.18")</f>
        <v>Bone Marrow Aspiration No.18</v>
      </c>
      <c r="D61" s="9"/>
      <c r="F61" s="8"/>
    </row>
    <row r="62">
      <c r="A62" s="3"/>
      <c r="D62" s="9"/>
      <c r="F62" s="8"/>
    </row>
    <row r="63">
      <c r="D63" s="9"/>
      <c r="F63" s="8"/>
    </row>
    <row r="64">
      <c r="D64" s="9"/>
      <c r="F64" s="8"/>
    </row>
    <row r="65">
      <c r="D65" s="9"/>
      <c r="F65" s="8"/>
    </row>
    <row r="66">
      <c r="D66" s="9"/>
      <c r="F66" s="8"/>
    </row>
    <row r="67">
      <c r="D67" s="9"/>
      <c r="F67" s="8"/>
    </row>
    <row r="68">
      <c r="D68" s="9"/>
      <c r="F68" s="8"/>
    </row>
    <row r="69">
      <c r="D69" s="9"/>
      <c r="F69" s="8"/>
    </row>
    <row r="70">
      <c r="D70" s="9"/>
      <c r="F70" s="8"/>
    </row>
    <row r="71">
      <c r="D71" s="9"/>
      <c r="F71" s="8"/>
    </row>
    <row r="72">
      <c r="D72" s="9"/>
      <c r="F72" s="8"/>
    </row>
    <row r="73">
      <c r="D73" s="9"/>
      <c r="F73" s="8"/>
    </row>
    <row r="74">
      <c r="D74" s="9"/>
      <c r="F74" s="8"/>
    </row>
    <row r="75">
      <c r="D75" s="9"/>
      <c r="F75" s="8"/>
    </row>
    <row r="76">
      <c r="D76" s="9"/>
      <c r="F76" s="8"/>
    </row>
    <row r="77">
      <c r="D77" s="9"/>
      <c r="F77" s="8"/>
    </row>
    <row r="78">
      <c r="D78" s="9"/>
      <c r="F78" s="8"/>
    </row>
    <row r="79">
      <c r="D79" s="9"/>
      <c r="F79" s="8"/>
    </row>
    <row r="80">
      <c r="D80" s="9"/>
      <c r="F80" s="8"/>
    </row>
    <row r="81">
      <c r="D81" s="9"/>
      <c r="F81" s="8"/>
    </row>
    <row r="82">
      <c r="D82" s="9"/>
      <c r="F82" s="8"/>
    </row>
    <row r="83">
      <c r="D83" s="9"/>
      <c r="F83" s="8"/>
    </row>
    <row r="84">
      <c r="D84" s="9"/>
      <c r="F84" s="8"/>
    </row>
    <row r="85">
      <c r="D85" s="9"/>
      <c r="F85" s="8"/>
    </row>
    <row r="86">
      <c r="D86" s="9"/>
      <c r="F86" s="8"/>
    </row>
    <row r="87">
      <c r="D87" s="9"/>
      <c r="F87" s="8"/>
    </row>
    <row r="88">
      <c r="D88" s="9"/>
      <c r="F88" s="8"/>
    </row>
    <row r="89">
      <c r="D89" s="9"/>
      <c r="F89" s="8"/>
    </row>
    <row r="90">
      <c r="D90" s="9"/>
      <c r="F90" s="8"/>
    </row>
    <row r="91">
      <c r="D91" s="9"/>
      <c r="F91" s="8"/>
    </row>
    <row r="92">
      <c r="D92" s="9"/>
      <c r="F92" s="8"/>
    </row>
    <row r="93">
      <c r="D93" s="9"/>
      <c r="F93" s="8"/>
    </row>
    <row r="94">
      <c r="D94" s="9"/>
      <c r="F94" s="8"/>
    </row>
    <row r="95">
      <c r="D95" s="9"/>
      <c r="F95" s="8"/>
    </row>
    <row r="96">
      <c r="D96" s="9"/>
      <c r="F96" s="8"/>
    </row>
    <row r="97">
      <c r="D97" s="9"/>
      <c r="F97" s="8"/>
    </row>
    <row r="98">
      <c r="D98" s="9"/>
      <c r="F98" s="8"/>
    </row>
    <row r="99">
      <c r="D99" s="9"/>
      <c r="F99" s="8"/>
    </row>
    <row r="100">
      <c r="D100" s="9"/>
      <c r="F100" s="8"/>
    </row>
    <row r="101">
      <c r="D101" s="9"/>
      <c r="F101" s="8"/>
    </row>
    <row r="102">
      <c r="D102" s="9"/>
      <c r="F102" s="8"/>
    </row>
    <row r="103">
      <c r="D103" s="9"/>
      <c r="F103" s="8"/>
    </row>
    <row r="104">
      <c r="D104" s="9"/>
      <c r="F104" s="8"/>
    </row>
    <row r="105">
      <c r="D105" s="9"/>
      <c r="F105" s="8"/>
    </row>
    <row r="106">
      <c r="D106" s="9"/>
      <c r="F106" s="8"/>
    </row>
    <row r="107">
      <c r="D107" s="9"/>
      <c r="F107" s="8"/>
    </row>
    <row r="108">
      <c r="D108" s="9"/>
      <c r="F108" s="8"/>
    </row>
    <row r="109">
      <c r="D109" s="9"/>
      <c r="F109" s="8"/>
    </row>
    <row r="110">
      <c r="D110" s="9"/>
      <c r="F110" s="8"/>
    </row>
    <row r="111">
      <c r="D111" s="9"/>
      <c r="F111" s="8"/>
    </row>
    <row r="112">
      <c r="D112" s="9"/>
      <c r="F112" s="8"/>
    </row>
    <row r="113">
      <c r="D113" s="9"/>
      <c r="F113" s="8"/>
    </row>
    <row r="114">
      <c r="D114" s="9"/>
      <c r="F114" s="8"/>
    </row>
    <row r="115">
      <c r="D115" s="9"/>
      <c r="F115" s="8"/>
    </row>
    <row r="116">
      <c r="D116" s="9"/>
      <c r="F116" s="8"/>
    </row>
    <row r="117">
      <c r="D117" s="9"/>
      <c r="F117" s="8"/>
    </row>
    <row r="118">
      <c r="D118" s="9"/>
      <c r="F118" s="8"/>
    </row>
    <row r="119">
      <c r="D119" s="9"/>
      <c r="F119" s="8"/>
    </row>
    <row r="120">
      <c r="D120" s="9"/>
      <c r="F120" s="8"/>
    </row>
    <row r="121">
      <c r="D121" s="9"/>
      <c r="F121" s="8"/>
    </row>
    <row r="122">
      <c r="D122" s="9"/>
      <c r="F122" s="8"/>
    </row>
    <row r="123">
      <c r="D123" s="9"/>
      <c r="F123" s="8"/>
    </row>
    <row r="124">
      <c r="D124" s="9"/>
      <c r="F124" s="8"/>
    </row>
    <row r="125">
      <c r="D125" s="9"/>
      <c r="F125" s="8"/>
    </row>
    <row r="126">
      <c r="D126" s="9"/>
      <c r="F126" s="8"/>
    </row>
    <row r="127">
      <c r="D127" s="9"/>
      <c r="F127" s="8"/>
    </row>
    <row r="128">
      <c r="D128" s="9"/>
      <c r="F128" s="8"/>
    </row>
    <row r="129">
      <c r="D129" s="9"/>
      <c r="F129" s="8"/>
    </row>
    <row r="130">
      <c r="D130" s="9"/>
      <c r="F130" s="8"/>
    </row>
    <row r="131">
      <c r="D131" s="9"/>
      <c r="F131" s="8"/>
    </row>
    <row r="132">
      <c r="D132" s="9"/>
      <c r="F132" s="8"/>
    </row>
    <row r="133">
      <c r="D133" s="9"/>
      <c r="F133" s="8"/>
    </row>
    <row r="134">
      <c r="D134" s="9"/>
      <c r="F134" s="8"/>
    </row>
    <row r="135">
      <c r="D135" s="9"/>
      <c r="F135" s="8"/>
    </row>
    <row r="136">
      <c r="D136" s="9"/>
      <c r="F136" s="8"/>
    </row>
    <row r="137">
      <c r="D137" s="9"/>
      <c r="F137" s="8"/>
    </row>
    <row r="138">
      <c r="D138" s="9"/>
      <c r="F138" s="8"/>
    </row>
    <row r="139">
      <c r="D139" s="9"/>
      <c r="F139" s="8"/>
    </row>
    <row r="140">
      <c r="D140" s="9"/>
      <c r="F140" s="8"/>
    </row>
    <row r="141">
      <c r="D141" s="9"/>
      <c r="F141" s="8"/>
    </row>
    <row r="142">
      <c r="D142" s="9"/>
      <c r="F142" s="8"/>
    </row>
    <row r="143">
      <c r="D143" s="9"/>
      <c r="F143" s="8"/>
    </row>
    <row r="144">
      <c r="D144" s="9"/>
      <c r="F144" s="8"/>
    </row>
    <row r="145">
      <c r="D145" s="9"/>
      <c r="F145" s="8"/>
    </row>
    <row r="146">
      <c r="D146" s="9"/>
      <c r="F146" s="8"/>
    </row>
    <row r="147">
      <c r="D147" s="9"/>
      <c r="F147" s="8"/>
    </row>
    <row r="148">
      <c r="D148" s="9"/>
      <c r="F148" s="8"/>
    </row>
    <row r="149">
      <c r="D149" s="9"/>
      <c r="F149" s="8"/>
    </row>
    <row r="150">
      <c r="D150" s="9"/>
      <c r="F150" s="8"/>
    </row>
    <row r="151">
      <c r="D151" s="9"/>
      <c r="F151" s="8"/>
    </row>
    <row r="152">
      <c r="D152" s="9"/>
      <c r="F152" s="8"/>
    </row>
    <row r="153">
      <c r="D153" s="9"/>
      <c r="F153" s="8"/>
    </row>
    <row r="154">
      <c r="D154" s="9"/>
      <c r="F154" s="8"/>
    </row>
    <row r="155">
      <c r="D155" s="9"/>
      <c r="F155" s="8"/>
    </row>
    <row r="156">
      <c r="D156" s="9"/>
      <c r="F156" s="8"/>
    </row>
    <row r="157">
      <c r="D157" s="9"/>
      <c r="F157" s="8"/>
    </row>
    <row r="158">
      <c r="D158" s="9"/>
      <c r="F158" s="8"/>
    </row>
    <row r="159">
      <c r="D159" s="9"/>
      <c r="F159" s="8"/>
    </row>
    <row r="160">
      <c r="D160" s="9"/>
      <c r="F160" s="8"/>
    </row>
    <row r="161">
      <c r="D161" s="9"/>
      <c r="F161" s="8"/>
    </row>
    <row r="162">
      <c r="D162" s="9"/>
      <c r="F162" s="8"/>
    </row>
    <row r="163">
      <c r="D163" s="9"/>
      <c r="F163" s="8"/>
    </row>
    <row r="164">
      <c r="D164" s="9"/>
      <c r="F164" s="8"/>
    </row>
    <row r="165">
      <c r="D165" s="9"/>
      <c r="F165" s="8"/>
    </row>
    <row r="166">
      <c r="D166" s="9"/>
      <c r="F166" s="8"/>
    </row>
    <row r="167">
      <c r="D167" s="9"/>
      <c r="F167" s="8"/>
    </row>
    <row r="168">
      <c r="D168" s="9"/>
      <c r="F168" s="8"/>
    </row>
    <row r="169">
      <c r="D169" s="9"/>
      <c r="F169" s="8"/>
    </row>
    <row r="170">
      <c r="D170" s="9"/>
      <c r="F170" s="8"/>
    </row>
    <row r="171">
      <c r="D171" s="9"/>
      <c r="F171" s="8"/>
    </row>
    <row r="172">
      <c r="D172" s="9"/>
      <c r="F172" s="8"/>
    </row>
    <row r="173">
      <c r="D173" s="9"/>
      <c r="F173" s="8"/>
    </row>
    <row r="174">
      <c r="D174" s="9"/>
      <c r="F174" s="8"/>
    </row>
    <row r="175">
      <c r="D175" s="9"/>
      <c r="F175" s="8"/>
    </row>
    <row r="176">
      <c r="D176" s="9"/>
      <c r="F176" s="8"/>
    </row>
    <row r="177">
      <c r="D177" s="9"/>
      <c r="F177" s="8"/>
    </row>
    <row r="178">
      <c r="D178" s="9"/>
      <c r="F178" s="8"/>
    </row>
    <row r="179">
      <c r="D179" s="9"/>
      <c r="F179" s="8"/>
    </row>
    <row r="180">
      <c r="D180" s="9"/>
      <c r="F180" s="8"/>
    </row>
    <row r="181">
      <c r="D181" s="9"/>
      <c r="F181" s="8"/>
    </row>
    <row r="182">
      <c r="D182" s="9"/>
      <c r="F182" s="8"/>
    </row>
    <row r="183">
      <c r="D183" s="9"/>
      <c r="F183" s="8"/>
    </row>
    <row r="184">
      <c r="D184" s="9"/>
      <c r="F184" s="8"/>
    </row>
    <row r="185">
      <c r="D185" s="9"/>
      <c r="F185" s="8"/>
    </row>
    <row r="186">
      <c r="D186" s="9"/>
      <c r="F186" s="8"/>
    </row>
    <row r="187">
      <c r="D187" s="9"/>
      <c r="F187" s="8"/>
    </row>
    <row r="188">
      <c r="D188" s="9"/>
      <c r="F188" s="8"/>
    </row>
    <row r="189">
      <c r="D189" s="9"/>
      <c r="F189" s="8"/>
    </row>
    <row r="190">
      <c r="D190" s="9"/>
      <c r="F190" s="8"/>
    </row>
    <row r="191">
      <c r="D191" s="9"/>
      <c r="F191" s="8"/>
    </row>
    <row r="192">
      <c r="D192" s="9"/>
      <c r="F192" s="8"/>
    </row>
    <row r="193">
      <c r="D193" s="9"/>
      <c r="F193" s="8"/>
    </row>
    <row r="194">
      <c r="D194" s="9"/>
      <c r="F194" s="8"/>
    </row>
    <row r="195">
      <c r="D195" s="9"/>
      <c r="F195" s="8"/>
    </row>
    <row r="196">
      <c r="D196" s="9"/>
      <c r="F196" s="8"/>
    </row>
    <row r="197">
      <c r="D197" s="9"/>
      <c r="F197" s="8"/>
    </row>
    <row r="198">
      <c r="D198" s="9"/>
      <c r="F198" s="8"/>
    </row>
    <row r="199">
      <c r="D199" s="9"/>
      <c r="F199" s="8"/>
    </row>
    <row r="200">
      <c r="D200" s="9"/>
      <c r="F200" s="8"/>
    </row>
    <row r="201">
      <c r="D201" s="9"/>
      <c r="F201" s="8"/>
    </row>
    <row r="202">
      <c r="D202" s="9"/>
      <c r="F202" s="8"/>
    </row>
    <row r="203">
      <c r="D203" s="9"/>
      <c r="F203" s="8"/>
    </row>
    <row r="204">
      <c r="D204" s="9"/>
      <c r="F204" s="8"/>
    </row>
    <row r="205">
      <c r="D205" s="9"/>
      <c r="F205" s="8"/>
    </row>
    <row r="206">
      <c r="D206" s="9"/>
      <c r="F206" s="8"/>
    </row>
    <row r="207">
      <c r="D207" s="9"/>
      <c r="F207" s="8"/>
    </row>
    <row r="208">
      <c r="D208" s="9"/>
      <c r="F208" s="8"/>
    </row>
    <row r="209">
      <c r="D209" s="9"/>
      <c r="F209" s="8"/>
    </row>
    <row r="210">
      <c r="D210" s="9"/>
      <c r="F210" s="8"/>
    </row>
    <row r="211">
      <c r="D211" s="9"/>
      <c r="F211" s="8"/>
    </row>
    <row r="212">
      <c r="D212" s="9"/>
      <c r="F212" s="8"/>
    </row>
    <row r="213">
      <c r="D213" s="9"/>
      <c r="F213" s="8"/>
    </row>
    <row r="214">
      <c r="D214" s="9"/>
      <c r="F214" s="8"/>
    </row>
    <row r="215">
      <c r="D215" s="9"/>
      <c r="F215" s="8"/>
    </row>
    <row r="216">
      <c r="D216" s="9"/>
      <c r="F216" s="8"/>
    </row>
    <row r="217">
      <c r="D217" s="9"/>
      <c r="F217" s="8"/>
    </row>
    <row r="218">
      <c r="D218" s="9"/>
      <c r="F218" s="8"/>
    </row>
    <row r="219">
      <c r="D219" s="9"/>
      <c r="F219" s="8"/>
    </row>
    <row r="220">
      <c r="D220" s="9"/>
      <c r="F220" s="8"/>
    </row>
    <row r="221">
      <c r="D221" s="9"/>
      <c r="F221" s="8"/>
    </row>
    <row r="222">
      <c r="D222" s="9"/>
      <c r="F222" s="8"/>
    </row>
    <row r="223">
      <c r="D223" s="9"/>
      <c r="F223" s="8"/>
    </row>
    <row r="224">
      <c r="D224" s="9"/>
      <c r="F224" s="8"/>
    </row>
    <row r="225">
      <c r="D225" s="9"/>
      <c r="F225" s="8"/>
    </row>
    <row r="226">
      <c r="D226" s="9"/>
      <c r="F226" s="8"/>
    </row>
    <row r="227">
      <c r="D227" s="9"/>
      <c r="F227" s="8"/>
    </row>
    <row r="228">
      <c r="D228" s="9"/>
      <c r="F228" s="8"/>
    </row>
    <row r="229">
      <c r="D229" s="9"/>
      <c r="F229" s="8"/>
    </row>
    <row r="230">
      <c r="D230" s="9"/>
      <c r="F230" s="8"/>
    </row>
    <row r="231">
      <c r="D231" s="9"/>
      <c r="F231" s="8"/>
    </row>
    <row r="232">
      <c r="D232" s="9"/>
      <c r="F232" s="8"/>
    </row>
    <row r="233">
      <c r="D233" s="9"/>
      <c r="F233" s="8"/>
    </row>
    <row r="234">
      <c r="D234" s="9"/>
      <c r="F234" s="8"/>
    </row>
    <row r="235">
      <c r="D235" s="9"/>
      <c r="F235" s="8"/>
    </row>
    <row r="236">
      <c r="D236" s="9"/>
      <c r="F236" s="8"/>
    </row>
    <row r="237">
      <c r="D237" s="9"/>
      <c r="F237" s="8"/>
    </row>
    <row r="238">
      <c r="D238" s="9"/>
      <c r="F238" s="8"/>
    </row>
    <row r="239">
      <c r="D239" s="9"/>
      <c r="F239" s="8"/>
    </row>
    <row r="240">
      <c r="D240" s="9"/>
      <c r="F240" s="8"/>
    </row>
    <row r="241">
      <c r="D241" s="9"/>
      <c r="F241" s="8"/>
    </row>
    <row r="242">
      <c r="D242" s="9"/>
      <c r="F242" s="8"/>
    </row>
    <row r="243">
      <c r="D243" s="9"/>
      <c r="F243" s="8"/>
    </row>
    <row r="244">
      <c r="D244" s="9"/>
      <c r="F244" s="8"/>
    </row>
    <row r="245">
      <c r="D245" s="9"/>
      <c r="F245" s="8"/>
    </row>
    <row r="246">
      <c r="D246" s="9"/>
      <c r="F246" s="8"/>
    </row>
    <row r="247">
      <c r="D247" s="9"/>
      <c r="F247" s="8"/>
    </row>
    <row r="248">
      <c r="D248" s="9"/>
      <c r="F248" s="8"/>
    </row>
    <row r="249">
      <c r="D249" s="9"/>
      <c r="F249" s="8"/>
    </row>
    <row r="250">
      <c r="D250" s="9"/>
      <c r="F250" s="8"/>
    </row>
    <row r="251">
      <c r="D251" s="9"/>
      <c r="F251" s="8"/>
    </row>
    <row r="252">
      <c r="D252" s="9"/>
      <c r="F252" s="8"/>
    </row>
    <row r="253">
      <c r="D253" s="9"/>
      <c r="F253" s="8"/>
    </row>
    <row r="254">
      <c r="D254" s="9"/>
      <c r="F254" s="8"/>
    </row>
    <row r="255">
      <c r="D255" s="9"/>
      <c r="F255" s="8"/>
    </row>
    <row r="256">
      <c r="D256" s="9"/>
      <c r="F256" s="8"/>
    </row>
    <row r="257">
      <c r="D257" s="9"/>
      <c r="F257" s="8"/>
    </row>
    <row r="258">
      <c r="D258" s="9"/>
      <c r="F258" s="8"/>
    </row>
    <row r="259">
      <c r="D259" s="9"/>
      <c r="F259" s="8"/>
    </row>
    <row r="260">
      <c r="D260" s="9"/>
      <c r="F260" s="8"/>
    </row>
    <row r="261">
      <c r="D261" s="9"/>
      <c r="F261" s="8"/>
    </row>
    <row r="262">
      <c r="D262" s="9"/>
      <c r="F262" s="8"/>
    </row>
    <row r="263">
      <c r="D263" s="9"/>
      <c r="F263" s="8"/>
    </row>
    <row r="264">
      <c r="D264" s="9"/>
      <c r="F264" s="8"/>
    </row>
    <row r="265">
      <c r="D265" s="9"/>
      <c r="F265" s="8"/>
    </row>
    <row r="266">
      <c r="D266" s="9"/>
      <c r="F266" s="8"/>
    </row>
    <row r="267">
      <c r="D267" s="9"/>
      <c r="F267" s="8"/>
    </row>
    <row r="268">
      <c r="D268" s="9"/>
      <c r="F268" s="8"/>
    </row>
    <row r="269">
      <c r="D269" s="9"/>
      <c r="F269" s="8"/>
    </row>
    <row r="270">
      <c r="D270" s="9"/>
      <c r="F270" s="8"/>
    </row>
    <row r="271">
      <c r="D271" s="9"/>
      <c r="F271" s="8"/>
    </row>
    <row r="272">
      <c r="D272" s="9"/>
      <c r="F272" s="8"/>
    </row>
    <row r="273">
      <c r="D273" s="9"/>
      <c r="F273" s="8"/>
    </row>
    <row r="274">
      <c r="D274" s="9"/>
      <c r="F274" s="8"/>
    </row>
    <row r="275">
      <c r="D275" s="9"/>
      <c r="F275" s="8"/>
    </row>
    <row r="276">
      <c r="D276" s="9"/>
      <c r="F276" s="8"/>
    </row>
    <row r="277">
      <c r="D277" s="9"/>
      <c r="F277" s="8"/>
    </row>
    <row r="278">
      <c r="D278" s="9"/>
      <c r="F278" s="8"/>
    </row>
    <row r="279">
      <c r="D279" s="9"/>
      <c r="F279" s="8"/>
    </row>
    <row r="280">
      <c r="D280" s="9"/>
      <c r="F280" s="8"/>
    </row>
    <row r="281">
      <c r="D281" s="9"/>
      <c r="F281" s="8"/>
    </row>
    <row r="282">
      <c r="D282" s="9"/>
      <c r="F282" s="8"/>
    </row>
    <row r="283">
      <c r="D283" s="9"/>
      <c r="F283" s="8"/>
    </row>
    <row r="284">
      <c r="D284" s="9"/>
      <c r="F284" s="8"/>
    </row>
    <row r="285">
      <c r="D285" s="9"/>
      <c r="F285" s="8"/>
    </row>
    <row r="286">
      <c r="D286" s="9"/>
      <c r="F286" s="8"/>
    </row>
    <row r="287">
      <c r="D287" s="9"/>
      <c r="F287" s="8"/>
    </row>
    <row r="288">
      <c r="D288" s="9"/>
      <c r="F288" s="8"/>
    </row>
    <row r="289">
      <c r="D289" s="9"/>
      <c r="F289" s="8"/>
    </row>
    <row r="290">
      <c r="D290" s="9"/>
      <c r="F290" s="8"/>
    </row>
    <row r="291">
      <c r="D291" s="9"/>
      <c r="F291" s="8"/>
    </row>
    <row r="292">
      <c r="D292" s="9"/>
      <c r="F292" s="8"/>
    </row>
    <row r="293">
      <c r="D293" s="9"/>
      <c r="F293" s="8"/>
    </row>
    <row r="294">
      <c r="D294" s="9"/>
      <c r="F294" s="8"/>
    </row>
    <row r="295">
      <c r="D295" s="9"/>
      <c r="F295" s="8"/>
    </row>
    <row r="296">
      <c r="D296" s="9"/>
      <c r="F296" s="8"/>
    </row>
    <row r="297">
      <c r="D297" s="9"/>
      <c r="F297" s="8"/>
    </row>
    <row r="298">
      <c r="D298" s="9"/>
      <c r="F298" s="8"/>
    </row>
    <row r="299">
      <c r="D299" s="9"/>
      <c r="F299" s="8"/>
    </row>
    <row r="300">
      <c r="D300" s="9"/>
      <c r="F300" s="8"/>
    </row>
    <row r="301">
      <c r="D301" s="9"/>
      <c r="F301" s="8"/>
    </row>
    <row r="302">
      <c r="D302" s="9"/>
      <c r="F302" s="8"/>
    </row>
    <row r="303">
      <c r="D303" s="9"/>
      <c r="F303" s="8"/>
    </row>
    <row r="304">
      <c r="D304" s="9"/>
      <c r="F304" s="8"/>
    </row>
    <row r="305">
      <c r="D305" s="9"/>
      <c r="F305" s="8"/>
    </row>
    <row r="306">
      <c r="D306" s="9"/>
      <c r="F306" s="8"/>
    </row>
    <row r="307">
      <c r="D307" s="9"/>
      <c r="F307" s="8"/>
    </row>
    <row r="308">
      <c r="D308" s="9"/>
      <c r="F308" s="8"/>
    </row>
    <row r="309">
      <c r="D309" s="9"/>
      <c r="F309" s="8"/>
    </row>
    <row r="310">
      <c r="D310" s="9"/>
      <c r="F310" s="8"/>
    </row>
    <row r="311">
      <c r="D311" s="9"/>
      <c r="F311" s="8"/>
    </row>
    <row r="312">
      <c r="D312" s="9"/>
      <c r="F312" s="8"/>
    </row>
    <row r="313">
      <c r="D313" s="9"/>
      <c r="F313" s="8"/>
    </row>
    <row r="314">
      <c r="D314" s="9"/>
      <c r="F314" s="8"/>
    </row>
    <row r="315">
      <c r="D315" s="9"/>
      <c r="F315" s="8"/>
    </row>
    <row r="316">
      <c r="D316" s="9"/>
      <c r="F316" s="8"/>
    </row>
    <row r="317">
      <c r="D317" s="9"/>
      <c r="F317" s="8"/>
    </row>
    <row r="318">
      <c r="D318" s="9"/>
      <c r="F318" s="8"/>
    </row>
    <row r="319">
      <c r="D319" s="9"/>
      <c r="F319" s="8"/>
    </row>
    <row r="320">
      <c r="D320" s="9"/>
      <c r="F320" s="8"/>
    </row>
    <row r="321">
      <c r="D321" s="9"/>
      <c r="F321" s="8"/>
    </row>
    <row r="322">
      <c r="D322" s="9"/>
      <c r="F322" s="8"/>
    </row>
    <row r="323">
      <c r="D323" s="9"/>
      <c r="F323" s="8"/>
    </row>
    <row r="324">
      <c r="D324" s="9"/>
      <c r="F324" s="8"/>
    </row>
    <row r="325">
      <c r="D325" s="9"/>
      <c r="F325" s="8"/>
    </row>
    <row r="326">
      <c r="D326" s="9"/>
      <c r="F326" s="8"/>
    </row>
    <row r="327">
      <c r="D327" s="9"/>
      <c r="F327" s="8"/>
    </row>
    <row r="328">
      <c r="D328" s="9"/>
      <c r="F328" s="8"/>
    </row>
    <row r="329">
      <c r="D329" s="9"/>
      <c r="F329" s="8"/>
    </row>
    <row r="330">
      <c r="D330" s="9"/>
      <c r="F330" s="8"/>
    </row>
    <row r="331">
      <c r="D331" s="9"/>
      <c r="F331" s="8"/>
    </row>
    <row r="332">
      <c r="D332" s="9"/>
      <c r="F332" s="8"/>
    </row>
    <row r="333">
      <c r="D333" s="9"/>
      <c r="F333" s="8"/>
    </row>
    <row r="334">
      <c r="D334" s="9"/>
      <c r="F334" s="8"/>
    </row>
    <row r="335">
      <c r="D335" s="9"/>
      <c r="F335" s="8"/>
    </row>
    <row r="336">
      <c r="D336" s="9"/>
      <c r="F336" s="8"/>
    </row>
    <row r="337">
      <c r="D337" s="9"/>
      <c r="F337" s="8"/>
    </row>
    <row r="338">
      <c r="D338" s="9"/>
      <c r="F338" s="8"/>
    </row>
    <row r="339">
      <c r="D339" s="9"/>
      <c r="F339" s="8"/>
    </row>
    <row r="340">
      <c r="D340" s="9"/>
      <c r="F340" s="8"/>
    </row>
    <row r="341">
      <c r="D341" s="9"/>
      <c r="F341" s="8"/>
    </row>
    <row r="342">
      <c r="D342" s="9"/>
      <c r="F342" s="8"/>
    </row>
    <row r="343">
      <c r="D343" s="9"/>
      <c r="F343" s="8"/>
    </row>
    <row r="344">
      <c r="D344" s="9"/>
      <c r="F344" s="8"/>
    </row>
    <row r="345">
      <c r="D345" s="9"/>
      <c r="F345" s="8"/>
    </row>
    <row r="346">
      <c r="D346" s="9"/>
      <c r="F346" s="8"/>
    </row>
    <row r="347">
      <c r="D347" s="9"/>
      <c r="F347" s="8"/>
    </row>
    <row r="348">
      <c r="D348" s="9"/>
      <c r="F348" s="8"/>
    </row>
    <row r="349">
      <c r="D349" s="9"/>
      <c r="F349" s="8"/>
    </row>
    <row r="350">
      <c r="D350" s="9"/>
      <c r="F350" s="8"/>
    </row>
    <row r="351">
      <c r="D351" s="9"/>
      <c r="F351" s="8"/>
    </row>
    <row r="352">
      <c r="D352" s="9"/>
      <c r="F352" s="8"/>
    </row>
    <row r="353">
      <c r="D353" s="9"/>
      <c r="F353" s="8"/>
    </row>
    <row r="354">
      <c r="D354" s="9"/>
      <c r="F354" s="8"/>
    </row>
    <row r="355">
      <c r="D355" s="9"/>
      <c r="F355" s="8"/>
    </row>
    <row r="356">
      <c r="D356" s="9"/>
      <c r="F356" s="8"/>
    </row>
    <row r="357">
      <c r="D357" s="9"/>
      <c r="F357" s="8"/>
    </row>
    <row r="358">
      <c r="D358" s="9"/>
      <c r="F358" s="8"/>
    </row>
    <row r="359">
      <c r="D359" s="9"/>
      <c r="F359" s="8"/>
    </row>
    <row r="360">
      <c r="D360" s="9"/>
      <c r="F360" s="8"/>
    </row>
    <row r="361">
      <c r="D361" s="9"/>
      <c r="F361" s="8"/>
    </row>
    <row r="362">
      <c r="D362" s="9"/>
      <c r="F362" s="8"/>
    </row>
    <row r="363">
      <c r="D363" s="9"/>
      <c r="F363" s="8"/>
    </row>
    <row r="364">
      <c r="D364" s="9"/>
      <c r="F364" s="8"/>
    </row>
    <row r="365">
      <c r="D365" s="9"/>
      <c r="F365" s="8"/>
    </row>
    <row r="366">
      <c r="D366" s="9"/>
      <c r="F366" s="8"/>
    </row>
    <row r="367">
      <c r="D367" s="9"/>
      <c r="F367" s="8"/>
    </row>
    <row r="368">
      <c r="D368" s="9"/>
      <c r="F368" s="8"/>
    </row>
    <row r="369">
      <c r="D369" s="9"/>
      <c r="F369" s="8"/>
    </row>
    <row r="370">
      <c r="D370" s="9"/>
      <c r="F370" s="8"/>
    </row>
    <row r="371">
      <c r="D371" s="9"/>
      <c r="F371" s="8"/>
    </row>
    <row r="372">
      <c r="D372" s="9"/>
      <c r="F372" s="8"/>
    </row>
    <row r="373">
      <c r="D373" s="9"/>
      <c r="F373" s="8"/>
    </row>
    <row r="374">
      <c r="D374" s="9"/>
      <c r="F374" s="8"/>
    </row>
    <row r="375">
      <c r="D375" s="9"/>
      <c r="F375" s="8"/>
    </row>
    <row r="376">
      <c r="D376" s="9"/>
      <c r="F376" s="8"/>
    </row>
    <row r="377">
      <c r="D377" s="9"/>
      <c r="F377" s="8"/>
    </row>
    <row r="378">
      <c r="D378" s="9"/>
      <c r="F378" s="8"/>
    </row>
    <row r="379">
      <c r="D379" s="9"/>
      <c r="F379" s="8"/>
    </row>
    <row r="380">
      <c r="D380" s="9"/>
      <c r="F380" s="8"/>
    </row>
    <row r="381">
      <c r="D381" s="9"/>
      <c r="F381" s="8"/>
    </row>
    <row r="382">
      <c r="D382" s="9"/>
      <c r="F382" s="8"/>
    </row>
    <row r="383">
      <c r="D383" s="9"/>
      <c r="F383" s="8"/>
    </row>
    <row r="384">
      <c r="D384" s="9"/>
      <c r="F384" s="8"/>
    </row>
    <row r="385">
      <c r="D385" s="9"/>
      <c r="F385" s="8"/>
    </row>
    <row r="386">
      <c r="D386" s="9"/>
      <c r="F386" s="8"/>
    </row>
    <row r="387">
      <c r="D387" s="9"/>
      <c r="F387" s="8"/>
    </row>
    <row r="388">
      <c r="D388" s="9"/>
      <c r="F388" s="8"/>
    </row>
    <row r="389">
      <c r="D389" s="9"/>
      <c r="F389" s="8"/>
    </row>
    <row r="390">
      <c r="D390" s="9"/>
      <c r="F390" s="8"/>
    </row>
    <row r="391">
      <c r="D391" s="9"/>
      <c r="F391" s="8"/>
    </row>
    <row r="392">
      <c r="D392" s="9"/>
      <c r="F392" s="8"/>
    </row>
    <row r="393">
      <c r="D393" s="9"/>
      <c r="F393" s="8"/>
    </row>
    <row r="394">
      <c r="D394" s="9"/>
      <c r="F394" s="8"/>
    </row>
    <row r="395">
      <c r="D395" s="9"/>
      <c r="F395" s="8"/>
    </row>
    <row r="396">
      <c r="D396" s="9"/>
      <c r="F396" s="8"/>
    </row>
    <row r="397">
      <c r="D397" s="9"/>
      <c r="F397" s="8"/>
    </row>
    <row r="398">
      <c r="D398" s="9"/>
      <c r="F398" s="8"/>
    </row>
    <row r="399">
      <c r="D399" s="9"/>
      <c r="F399" s="8"/>
    </row>
    <row r="400">
      <c r="D400" s="9"/>
      <c r="F400" s="8"/>
    </row>
    <row r="401">
      <c r="D401" s="9"/>
      <c r="F401" s="8"/>
    </row>
    <row r="402">
      <c r="D402" s="9"/>
      <c r="F402" s="8"/>
    </row>
    <row r="403">
      <c r="D403" s="9"/>
      <c r="F403" s="8"/>
    </row>
    <row r="404">
      <c r="D404" s="9"/>
      <c r="F404" s="8"/>
    </row>
    <row r="405">
      <c r="D405" s="9"/>
      <c r="F405" s="8"/>
    </row>
    <row r="406">
      <c r="D406" s="9"/>
      <c r="F406" s="8"/>
    </row>
    <row r="407">
      <c r="D407" s="9"/>
      <c r="F407" s="8"/>
    </row>
    <row r="408">
      <c r="D408" s="9"/>
      <c r="F408" s="8"/>
    </row>
    <row r="409">
      <c r="D409" s="9"/>
      <c r="F409" s="8"/>
    </row>
    <row r="410">
      <c r="D410" s="9"/>
      <c r="F410" s="8"/>
    </row>
    <row r="411">
      <c r="D411" s="9"/>
      <c r="F411" s="8"/>
    </row>
    <row r="412">
      <c r="D412" s="9"/>
      <c r="F412" s="8"/>
    </row>
    <row r="413">
      <c r="D413" s="9"/>
      <c r="F413" s="8"/>
    </row>
    <row r="414">
      <c r="D414" s="9"/>
      <c r="F414" s="8"/>
    </row>
    <row r="415">
      <c r="D415" s="9"/>
      <c r="F415" s="8"/>
    </row>
    <row r="416">
      <c r="D416" s="9"/>
      <c r="F416" s="8"/>
    </row>
    <row r="417">
      <c r="D417" s="9"/>
      <c r="F417" s="8"/>
    </row>
    <row r="418">
      <c r="D418" s="9"/>
      <c r="F418" s="8"/>
    </row>
    <row r="419">
      <c r="D419" s="9"/>
      <c r="F419" s="8"/>
    </row>
    <row r="420">
      <c r="D420" s="9"/>
      <c r="F420" s="8"/>
    </row>
    <row r="421">
      <c r="D421" s="9"/>
      <c r="F421" s="8"/>
    </row>
    <row r="422">
      <c r="D422" s="9"/>
      <c r="F422" s="8"/>
    </row>
    <row r="423">
      <c r="D423" s="9"/>
      <c r="F423" s="8"/>
    </row>
    <row r="424">
      <c r="D424" s="9"/>
      <c r="F424" s="8"/>
    </row>
    <row r="425">
      <c r="D425" s="9"/>
      <c r="F425" s="8"/>
    </row>
    <row r="426">
      <c r="D426" s="9"/>
      <c r="F426" s="8"/>
    </row>
    <row r="427">
      <c r="D427" s="9"/>
      <c r="F427" s="8"/>
    </row>
    <row r="428">
      <c r="D428" s="9"/>
      <c r="F428" s="8"/>
    </row>
    <row r="429">
      <c r="D429" s="9"/>
      <c r="F429" s="8"/>
    </row>
    <row r="430">
      <c r="D430" s="9"/>
      <c r="F430" s="8"/>
    </row>
    <row r="431">
      <c r="D431" s="9"/>
      <c r="F431" s="8"/>
    </row>
    <row r="432">
      <c r="D432" s="9"/>
      <c r="F432" s="8"/>
    </row>
    <row r="433">
      <c r="D433" s="9"/>
      <c r="F433" s="8"/>
    </row>
    <row r="434">
      <c r="D434" s="9"/>
      <c r="F434" s="8"/>
    </row>
    <row r="435">
      <c r="D435" s="9"/>
      <c r="F435" s="8"/>
    </row>
    <row r="436">
      <c r="D436" s="9"/>
      <c r="F436" s="8"/>
    </row>
    <row r="437">
      <c r="D437" s="9"/>
      <c r="F437" s="8"/>
    </row>
    <row r="438">
      <c r="D438" s="9"/>
      <c r="F438" s="8"/>
    </row>
    <row r="439">
      <c r="D439" s="9"/>
      <c r="F439" s="8"/>
    </row>
    <row r="440">
      <c r="D440" s="9"/>
      <c r="F440" s="8"/>
    </row>
    <row r="441">
      <c r="D441" s="9"/>
      <c r="F441" s="8"/>
    </row>
    <row r="442">
      <c r="D442" s="9"/>
      <c r="F442" s="8"/>
    </row>
    <row r="443">
      <c r="D443" s="9"/>
      <c r="F443" s="8"/>
    </row>
    <row r="444">
      <c r="D444" s="9"/>
      <c r="F444" s="8"/>
    </row>
    <row r="445">
      <c r="D445" s="9"/>
      <c r="F445" s="8"/>
    </row>
    <row r="446">
      <c r="D446" s="9"/>
      <c r="F446" s="8"/>
    </row>
    <row r="447">
      <c r="D447" s="9"/>
      <c r="F447" s="8"/>
    </row>
    <row r="448">
      <c r="D448" s="9"/>
      <c r="F448" s="8"/>
    </row>
    <row r="449">
      <c r="D449" s="9"/>
      <c r="F449" s="8"/>
    </row>
    <row r="450">
      <c r="D450" s="9"/>
      <c r="F450" s="8"/>
    </row>
    <row r="451">
      <c r="D451" s="9"/>
      <c r="F451" s="8"/>
    </row>
    <row r="452">
      <c r="D452" s="9"/>
      <c r="F452" s="8"/>
    </row>
    <row r="453">
      <c r="D453" s="9"/>
      <c r="F453" s="8"/>
    </row>
    <row r="454">
      <c r="D454" s="9"/>
      <c r="F454" s="8"/>
    </row>
    <row r="455">
      <c r="D455" s="9"/>
      <c r="F455" s="8"/>
    </row>
    <row r="456">
      <c r="D456" s="9"/>
      <c r="F456" s="8"/>
    </row>
    <row r="457">
      <c r="D457" s="9"/>
      <c r="F457" s="8"/>
    </row>
    <row r="458">
      <c r="D458" s="9"/>
      <c r="F458" s="8"/>
    </row>
    <row r="459">
      <c r="D459" s="9"/>
      <c r="F459" s="8"/>
    </row>
    <row r="460">
      <c r="D460" s="9"/>
      <c r="F460" s="8"/>
    </row>
    <row r="461">
      <c r="D461" s="9"/>
      <c r="F461" s="8"/>
    </row>
    <row r="462">
      <c r="D462" s="9"/>
      <c r="F462" s="8"/>
    </row>
    <row r="463">
      <c r="D463" s="9"/>
      <c r="F463" s="8"/>
    </row>
    <row r="464">
      <c r="D464" s="9"/>
      <c r="F464" s="8"/>
    </row>
    <row r="465">
      <c r="D465" s="9"/>
      <c r="F465" s="8"/>
    </row>
    <row r="466">
      <c r="D466" s="9"/>
      <c r="F466" s="8"/>
    </row>
    <row r="467">
      <c r="D467" s="9"/>
      <c r="F467" s="8"/>
    </row>
    <row r="468">
      <c r="D468" s="9"/>
      <c r="F468" s="8"/>
    </row>
    <row r="469">
      <c r="D469" s="9"/>
      <c r="F469" s="8"/>
    </row>
    <row r="470">
      <c r="D470" s="9"/>
      <c r="F470" s="8"/>
    </row>
    <row r="471">
      <c r="D471" s="9"/>
      <c r="F471" s="8"/>
    </row>
    <row r="472">
      <c r="D472" s="9"/>
      <c r="F472" s="8"/>
    </row>
    <row r="473">
      <c r="D473" s="9"/>
      <c r="F473" s="8"/>
    </row>
    <row r="474">
      <c r="D474" s="9"/>
      <c r="F474" s="8"/>
    </row>
    <row r="475">
      <c r="D475" s="9"/>
      <c r="F475" s="8"/>
    </row>
    <row r="476">
      <c r="D476" s="9"/>
      <c r="F476" s="8"/>
    </row>
    <row r="477">
      <c r="D477" s="9"/>
      <c r="F477" s="8"/>
    </row>
    <row r="478">
      <c r="D478" s="9"/>
      <c r="F478" s="8"/>
    </row>
    <row r="479">
      <c r="D479" s="9"/>
      <c r="F479" s="8"/>
    </row>
    <row r="480">
      <c r="D480" s="9"/>
      <c r="F480" s="8"/>
    </row>
    <row r="481">
      <c r="D481" s="9"/>
      <c r="F481" s="8"/>
    </row>
    <row r="482">
      <c r="D482" s="9"/>
      <c r="F482" s="8"/>
    </row>
    <row r="483">
      <c r="D483" s="9"/>
      <c r="F483" s="8"/>
    </row>
    <row r="484">
      <c r="D484" s="9"/>
      <c r="F484" s="8"/>
    </row>
    <row r="485">
      <c r="D485" s="9"/>
      <c r="F485" s="8"/>
    </row>
    <row r="486">
      <c r="D486" s="9"/>
      <c r="F486" s="8"/>
    </row>
    <row r="487">
      <c r="D487" s="9"/>
      <c r="F487" s="8"/>
    </row>
    <row r="488">
      <c r="D488" s="9"/>
      <c r="F488" s="8"/>
    </row>
    <row r="489">
      <c r="D489" s="9"/>
      <c r="F489" s="8"/>
    </row>
    <row r="490">
      <c r="D490" s="9"/>
      <c r="F490" s="8"/>
    </row>
    <row r="491">
      <c r="D491" s="9"/>
      <c r="F491" s="8"/>
    </row>
    <row r="492">
      <c r="D492" s="9"/>
      <c r="F492" s="8"/>
    </row>
    <row r="493">
      <c r="D493" s="9"/>
      <c r="F493" s="8"/>
    </row>
    <row r="494">
      <c r="D494" s="9"/>
      <c r="F494" s="8"/>
    </row>
    <row r="495">
      <c r="D495" s="9"/>
      <c r="F495" s="8"/>
    </row>
    <row r="496">
      <c r="D496" s="9"/>
      <c r="F496" s="8"/>
    </row>
    <row r="497">
      <c r="D497" s="9"/>
      <c r="F497" s="8"/>
    </row>
    <row r="498">
      <c r="D498" s="9"/>
      <c r="F498" s="8"/>
    </row>
    <row r="499">
      <c r="D499" s="9"/>
      <c r="F499" s="8"/>
    </row>
    <row r="500">
      <c r="D500" s="9"/>
      <c r="F500" s="8"/>
    </row>
    <row r="501">
      <c r="D501" s="9"/>
      <c r="F501" s="8"/>
    </row>
    <row r="502">
      <c r="D502" s="9"/>
      <c r="F502" s="8"/>
    </row>
    <row r="503">
      <c r="D503" s="9"/>
      <c r="F503" s="8"/>
    </row>
    <row r="504">
      <c r="D504" s="9"/>
      <c r="F504" s="8"/>
    </row>
    <row r="505">
      <c r="D505" s="9"/>
      <c r="F505" s="8"/>
    </row>
    <row r="506">
      <c r="D506" s="9"/>
      <c r="F506" s="8"/>
    </row>
    <row r="507">
      <c r="D507" s="9"/>
      <c r="F507" s="8"/>
    </row>
    <row r="508">
      <c r="D508" s="9"/>
      <c r="F508" s="8"/>
    </row>
    <row r="509">
      <c r="D509" s="9"/>
      <c r="F509" s="8"/>
    </row>
    <row r="510">
      <c r="D510" s="9"/>
      <c r="F510" s="8"/>
    </row>
    <row r="511">
      <c r="D511" s="9"/>
      <c r="F511" s="8"/>
    </row>
    <row r="512">
      <c r="D512" s="9"/>
      <c r="F512" s="8"/>
    </row>
    <row r="513">
      <c r="D513" s="9"/>
      <c r="F513" s="8"/>
    </row>
    <row r="514">
      <c r="D514" s="9"/>
      <c r="F514" s="8"/>
    </row>
    <row r="515">
      <c r="D515" s="9"/>
      <c r="F515" s="8"/>
    </row>
    <row r="516">
      <c r="D516" s="9"/>
      <c r="F516" s="8"/>
    </row>
    <row r="517">
      <c r="D517" s="9"/>
      <c r="F517" s="8"/>
    </row>
    <row r="518">
      <c r="D518" s="9"/>
      <c r="F518" s="8"/>
    </row>
    <row r="519">
      <c r="D519" s="9"/>
      <c r="F519" s="8"/>
    </row>
    <row r="520">
      <c r="D520" s="9"/>
      <c r="F520" s="8"/>
    </row>
    <row r="521">
      <c r="D521" s="9"/>
      <c r="F521" s="8"/>
    </row>
    <row r="522">
      <c r="D522" s="9"/>
      <c r="F522" s="8"/>
    </row>
    <row r="523">
      <c r="D523" s="9"/>
      <c r="F523" s="8"/>
    </row>
    <row r="524">
      <c r="D524" s="9"/>
      <c r="F524" s="8"/>
    </row>
    <row r="525">
      <c r="D525" s="9"/>
      <c r="F525" s="8"/>
    </row>
    <row r="526">
      <c r="D526" s="9"/>
      <c r="F526" s="8"/>
    </row>
    <row r="527">
      <c r="D527" s="9"/>
      <c r="F527" s="8"/>
    </row>
    <row r="528">
      <c r="D528" s="9"/>
      <c r="F528" s="8"/>
    </row>
    <row r="529">
      <c r="D529" s="9"/>
      <c r="F529" s="8"/>
    </row>
    <row r="530">
      <c r="D530" s="9"/>
      <c r="F530" s="8"/>
    </row>
    <row r="531">
      <c r="D531" s="9"/>
      <c r="F531" s="8"/>
    </row>
    <row r="532">
      <c r="D532" s="9"/>
      <c r="F532" s="8"/>
    </row>
    <row r="533">
      <c r="D533" s="9"/>
      <c r="F533" s="8"/>
    </row>
    <row r="534">
      <c r="D534" s="9"/>
      <c r="F534" s="8"/>
    </row>
    <row r="535">
      <c r="D535" s="9"/>
      <c r="F535" s="8"/>
    </row>
    <row r="536">
      <c r="D536" s="9"/>
      <c r="F536" s="8"/>
    </row>
    <row r="537">
      <c r="D537" s="9"/>
      <c r="F537" s="8"/>
    </row>
    <row r="538">
      <c r="D538" s="9"/>
      <c r="F538" s="8"/>
    </row>
    <row r="539">
      <c r="D539" s="9"/>
      <c r="F539" s="8"/>
    </row>
    <row r="540">
      <c r="D540" s="9"/>
      <c r="F540" s="8"/>
    </row>
    <row r="541">
      <c r="D541" s="9"/>
      <c r="F541" s="8"/>
    </row>
    <row r="542">
      <c r="D542" s="9"/>
      <c r="F542" s="8"/>
    </row>
    <row r="543">
      <c r="D543" s="9"/>
      <c r="F543" s="8"/>
    </row>
    <row r="544">
      <c r="D544" s="9"/>
      <c r="F544" s="8"/>
    </row>
    <row r="545">
      <c r="D545" s="9"/>
      <c r="F545" s="8"/>
    </row>
    <row r="546">
      <c r="D546" s="9"/>
      <c r="F546" s="8"/>
    </row>
    <row r="547">
      <c r="D547" s="9"/>
      <c r="F547" s="8"/>
    </row>
    <row r="548">
      <c r="D548" s="9"/>
      <c r="F548" s="8"/>
    </row>
    <row r="549">
      <c r="D549" s="9"/>
      <c r="F549" s="8"/>
    </row>
    <row r="550">
      <c r="D550" s="9"/>
      <c r="F550" s="8"/>
    </row>
    <row r="551">
      <c r="D551" s="9"/>
      <c r="F551" s="8"/>
    </row>
    <row r="552">
      <c r="D552" s="9"/>
      <c r="F552" s="8"/>
    </row>
    <row r="553">
      <c r="D553" s="9"/>
      <c r="F553" s="8"/>
    </row>
    <row r="554">
      <c r="D554" s="9"/>
      <c r="F554" s="8"/>
    </row>
    <row r="555">
      <c r="D555" s="9"/>
      <c r="F555" s="8"/>
    </row>
    <row r="556">
      <c r="D556" s="9"/>
      <c r="F556" s="8"/>
    </row>
    <row r="557">
      <c r="D557" s="9"/>
      <c r="F557" s="8"/>
    </row>
    <row r="558">
      <c r="D558" s="9"/>
      <c r="F558" s="8"/>
    </row>
    <row r="559">
      <c r="D559" s="9"/>
      <c r="F559" s="8"/>
    </row>
  </sheetData>
  <conditionalFormatting sqref="D2:D559">
    <cfRule type="cellIs" dxfId="0" priority="1" operator="equal">
      <formula>"OK"</formula>
    </cfRule>
  </conditionalFormatting>
  <conditionalFormatting sqref="D2:D559">
    <cfRule type="cellIs" dxfId="1" priority="2" operator="equal">
      <formula>"ควรเติมทันที"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</cols>
  <sheetData>
    <row r="1">
      <c r="A1" s="11" t="s">
        <v>325</v>
      </c>
      <c r="B1" s="1" t="s">
        <v>745</v>
      </c>
    </row>
    <row r="2">
      <c r="A2" s="12" t="s">
        <v>328</v>
      </c>
    </row>
    <row r="3">
      <c r="A3" s="13" t="s">
        <v>746</v>
      </c>
    </row>
    <row r="4">
      <c r="A4" s="13" t="s">
        <v>747</v>
      </c>
    </row>
    <row r="5">
      <c r="A5" s="13" t="s">
        <v>748</v>
      </c>
    </row>
    <row r="6">
      <c r="A6" s="14" t="s">
        <v>749</v>
      </c>
    </row>
    <row r="7">
      <c r="A7" s="13" t="s">
        <v>750</v>
      </c>
    </row>
    <row r="8">
      <c r="A8" s="14" t="s">
        <v>751</v>
      </c>
    </row>
    <row r="9">
      <c r="A9" s="13" t="s">
        <v>752</v>
      </c>
    </row>
    <row r="10">
      <c r="A10" s="13" t="s">
        <v>753</v>
      </c>
    </row>
    <row r="11">
      <c r="A11" s="14" t="s">
        <v>754</v>
      </c>
    </row>
    <row r="12">
      <c r="A12" s="14" t="s">
        <v>755</v>
      </c>
    </row>
    <row r="13">
      <c r="A13" s="13" t="s">
        <v>756</v>
      </c>
    </row>
    <row r="14">
      <c r="A14" s="13" t="s">
        <v>757</v>
      </c>
    </row>
    <row r="15">
      <c r="A15" s="14" t="s">
        <v>758</v>
      </c>
    </row>
    <row r="16">
      <c r="A16" s="13" t="s">
        <v>759</v>
      </c>
    </row>
    <row r="17">
      <c r="A17" s="13" t="s">
        <v>760</v>
      </c>
    </row>
    <row r="18">
      <c r="A18" s="14" t="s">
        <v>761</v>
      </c>
    </row>
    <row r="19">
      <c r="A19" s="14" t="s">
        <v>762</v>
      </c>
    </row>
    <row r="20">
      <c r="A20" s="13" t="s">
        <v>763</v>
      </c>
    </row>
    <row r="21">
      <c r="A21" s="13" t="s">
        <v>764</v>
      </c>
    </row>
    <row r="22">
      <c r="A22" s="14" t="s">
        <v>765</v>
      </c>
    </row>
    <row r="23">
      <c r="A23" s="14" t="s">
        <v>766</v>
      </c>
    </row>
    <row r="24">
      <c r="A24" s="14" t="s">
        <v>767</v>
      </c>
    </row>
    <row r="25">
      <c r="A25" s="13" t="s">
        <v>768</v>
      </c>
    </row>
    <row r="26">
      <c r="A26" s="13" t="s">
        <v>769</v>
      </c>
    </row>
    <row r="27">
      <c r="A27" s="14" t="s">
        <v>770</v>
      </c>
    </row>
    <row r="28">
      <c r="A28" s="13" t="s">
        <v>771</v>
      </c>
    </row>
    <row r="29">
      <c r="A29" s="13" t="s">
        <v>772</v>
      </c>
    </row>
    <row r="30">
      <c r="A30" s="13" t="s">
        <v>773</v>
      </c>
    </row>
    <row r="31">
      <c r="A31" s="13" t="s">
        <v>774</v>
      </c>
    </row>
    <row r="32">
      <c r="A32" s="14" t="s">
        <v>775</v>
      </c>
    </row>
    <row r="33">
      <c r="A33" s="14" t="s">
        <v>776</v>
      </c>
    </row>
    <row r="34">
      <c r="A34" s="13" t="s">
        <v>777</v>
      </c>
    </row>
    <row r="35">
      <c r="A35" s="15" t="s">
        <v>778</v>
      </c>
    </row>
    <row r="36">
      <c r="A36" s="13" t="s">
        <v>779</v>
      </c>
    </row>
    <row r="37">
      <c r="A37" s="13" t="s">
        <v>780</v>
      </c>
    </row>
    <row r="38">
      <c r="A38" s="13" t="s">
        <v>781</v>
      </c>
    </row>
    <row r="39">
      <c r="A39" s="13" t="s">
        <v>782</v>
      </c>
    </row>
    <row r="40">
      <c r="A40" s="14" t="s">
        <v>783</v>
      </c>
    </row>
    <row r="41">
      <c r="A41" s="13" t="s">
        <v>784</v>
      </c>
    </row>
    <row r="42">
      <c r="A42" s="13" t="s">
        <v>785</v>
      </c>
    </row>
    <row r="43">
      <c r="A43" s="13" t="s">
        <v>786</v>
      </c>
    </row>
    <row r="44">
      <c r="A44" s="13" t="s">
        <v>787</v>
      </c>
    </row>
    <row r="45">
      <c r="A45" s="13" t="s">
        <v>788</v>
      </c>
    </row>
    <row r="46">
      <c r="A46" s="14" t="s">
        <v>789</v>
      </c>
    </row>
    <row r="47">
      <c r="A47" s="14" t="s">
        <v>790</v>
      </c>
    </row>
    <row r="48">
      <c r="A48" s="14" t="s">
        <v>791</v>
      </c>
    </row>
    <row r="49">
      <c r="A49" s="14" t="s">
        <v>792</v>
      </c>
    </row>
    <row r="50">
      <c r="A50" s="13" t="s">
        <v>793</v>
      </c>
    </row>
    <row r="51">
      <c r="A51" s="13" t="s">
        <v>794</v>
      </c>
    </row>
    <row r="52">
      <c r="A52" s="13" t="s">
        <v>795</v>
      </c>
    </row>
    <row r="53">
      <c r="A53" s="14" t="s">
        <v>796</v>
      </c>
    </row>
    <row r="54">
      <c r="A54" s="14" t="s">
        <v>797</v>
      </c>
    </row>
    <row r="55">
      <c r="A55" s="14" t="s">
        <v>798</v>
      </c>
    </row>
    <row r="56">
      <c r="A56" s="14" t="s">
        <v>799</v>
      </c>
    </row>
    <row r="57">
      <c r="A57" s="13" t="s">
        <v>800</v>
      </c>
    </row>
    <row r="58">
      <c r="A58" s="14" t="s">
        <v>801</v>
      </c>
    </row>
    <row r="59">
      <c r="A59" s="14" t="s">
        <v>802</v>
      </c>
    </row>
    <row r="60">
      <c r="A60" s="14" t="s">
        <v>803</v>
      </c>
    </row>
    <row r="61">
      <c r="A61" s="13" t="s">
        <v>804</v>
      </c>
    </row>
    <row r="62">
      <c r="A62" s="14" t="s">
        <v>805</v>
      </c>
    </row>
    <row r="63">
      <c r="A63" s="13" t="s">
        <v>806</v>
      </c>
    </row>
    <row r="64">
      <c r="A64" s="14" t="s">
        <v>807</v>
      </c>
    </row>
    <row r="65">
      <c r="A65" s="13" t="s">
        <v>808</v>
      </c>
    </row>
    <row r="66">
      <c r="A66" s="13" t="s">
        <v>809</v>
      </c>
    </row>
    <row r="67">
      <c r="A67" s="13" t="s">
        <v>810</v>
      </c>
    </row>
    <row r="68">
      <c r="A68" s="14" t="s">
        <v>811</v>
      </c>
    </row>
    <row r="69">
      <c r="A69" s="13" t="s">
        <v>812</v>
      </c>
    </row>
    <row r="70">
      <c r="A70" s="14" t="s">
        <v>813</v>
      </c>
    </row>
    <row r="71">
      <c r="A71" s="13" t="s">
        <v>814</v>
      </c>
    </row>
    <row r="72">
      <c r="A72" s="13" t="s">
        <v>815</v>
      </c>
    </row>
    <row r="73">
      <c r="A73" s="14" t="s">
        <v>816</v>
      </c>
    </row>
    <row r="74">
      <c r="A74" s="13" t="s">
        <v>817</v>
      </c>
    </row>
    <row r="75">
      <c r="A75" s="13" t="s">
        <v>818</v>
      </c>
    </row>
    <row r="76">
      <c r="A76" s="14" t="s">
        <v>819</v>
      </c>
    </row>
    <row r="77">
      <c r="A77" s="14" t="s">
        <v>820</v>
      </c>
    </row>
    <row r="78">
      <c r="A78" s="13" t="s">
        <v>821</v>
      </c>
    </row>
    <row r="79">
      <c r="A79" s="13" t="s">
        <v>822</v>
      </c>
    </row>
    <row r="80">
      <c r="A80" s="13" t="s">
        <v>823</v>
      </c>
    </row>
    <row r="81">
      <c r="A81" s="13" t="s">
        <v>824</v>
      </c>
    </row>
    <row r="82">
      <c r="A82" s="14" t="s">
        <v>825</v>
      </c>
    </row>
    <row r="83">
      <c r="A83" s="14" t="s">
        <v>826</v>
      </c>
    </row>
    <row r="84">
      <c r="A84" s="14" t="s">
        <v>827</v>
      </c>
    </row>
    <row r="85">
      <c r="A85" s="14" t="s">
        <v>828</v>
      </c>
    </row>
    <row r="86">
      <c r="A86" s="13" t="s">
        <v>829</v>
      </c>
    </row>
    <row r="87">
      <c r="A87" s="13" t="s">
        <v>830</v>
      </c>
    </row>
    <row r="88">
      <c r="A88" s="14" t="s">
        <v>831</v>
      </c>
    </row>
    <row r="89">
      <c r="A89" s="13" t="s">
        <v>832</v>
      </c>
    </row>
    <row r="90">
      <c r="A90" s="14" t="s">
        <v>833</v>
      </c>
    </row>
    <row r="91">
      <c r="A91" s="13" t="s">
        <v>834</v>
      </c>
    </row>
    <row r="92">
      <c r="A92" s="14" t="s">
        <v>835</v>
      </c>
    </row>
    <row r="93">
      <c r="A93" s="13" t="s">
        <v>836</v>
      </c>
    </row>
    <row r="94">
      <c r="A94" s="14" t="s">
        <v>837</v>
      </c>
    </row>
    <row r="95">
      <c r="A95" s="13" t="s">
        <v>838</v>
      </c>
    </row>
    <row r="96">
      <c r="A96" s="14" t="s">
        <v>839</v>
      </c>
    </row>
    <row r="97">
      <c r="A97" s="13" t="s">
        <v>840</v>
      </c>
    </row>
    <row r="98">
      <c r="A98" s="14" t="s">
        <v>841</v>
      </c>
    </row>
    <row r="99">
      <c r="A99" s="14" t="s">
        <v>842</v>
      </c>
    </row>
    <row r="100">
      <c r="A100" s="13" t="s">
        <v>843</v>
      </c>
    </row>
    <row r="101">
      <c r="A101" s="14" t="s">
        <v>844</v>
      </c>
    </row>
    <row r="102">
      <c r="A102" s="14" t="s">
        <v>845</v>
      </c>
    </row>
    <row r="103">
      <c r="A103" s="14" t="s">
        <v>846</v>
      </c>
    </row>
    <row r="104">
      <c r="A104" s="14" t="s">
        <v>847</v>
      </c>
    </row>
    <row r="105">
      <c r="A105" s="14" t="s">
        <v>848</v>
      </c>
    </row>
    <row r="106">
      <c r="A106" s="13" t="s">
        <v>849</v>
      </c>
    </row>
    <row r="107">
      <c r="A107" s="14" t="s">
        <v>850</v>
      </c>
    </row>
    <row r="108">
      <c r="A108" s="13" t="s">
        <v>851</v>
      </c>
    </row>
    <row r="109">
      <c r="A109" s="14" t="s">
        <v>852</v>
      </c>
    </row>
    <row r="110">
      <c r="A110" s="13" t="s">
        <v>853</v>
      </c>
    </row>
    <row r="111">
      <c r="A111" s="13" t="s">
        <v>854</v>
      </c>
    </row>
    <row r="112">
      <c r="A112" s="13" t="s">
        <v>855</v>
      </c>
    </row>
    <row r="113">
      <c r="A113" s="14" t="s">
        <v>856</v>
      </c>
    </row>
    <row r="114">
      <c r="A114" s="14" t="s">
        <v>857</v>
      </c>
    </row>
    <row r="115">
      <c r="A115" s="14" t="s">
        <v>858</v>
      </c>
    </row>
    <row r="116">
      <c r="A116" s="16" t="s">
        <v>859</v>
      </c>
    </row>
    <row r="117">
      <c r="A117" s="13" t="s">
        <v>860</v>
      </c>
    </row>
    <row r="118">
      <c r="A118" s="13" t="s">
        <v>861</v>
      </c>
    </row>
    <row r="119">
      <c r="A119" s="14" t="s">
        <v>862</v>
      </c>
    </row>
    <row r="120">
      <c r="A120" s="13" t="s">
        <v>863</v>
      </c>
    </row>
    <row r="121">
      <c r="A121" s="13" t="s">
        <v>864</v>
      </c>
    </row>
    <row r="122">
      <c r="A122" s="13" t="s">
        <v>865</v>
      </c>
    </row>
    <row r="123">
      <c r="A123" s="13" t="s">
        <v>866</v>
      </c>
    </row>
    <row r="124">
      <c r="A124" s="14" t="s">
        <v>867</v>
      </c>
    </row>
    <row r="125">
      <c r="A125" s="14" t="s">
        <v>868</v>
      </c>
    </row>
    <row r="126">
      <c r="A126" s="13" t="s">
        <v>869</v>
      </c>
    </row>
    <row r="127">
      <c r="A127" s="14" t="s">
        <v>870</v>
      </c>
    </row>
    <row r="128">
      <c r="A128" s="13" t="s">
        <v>871</v>
      </c>
    </row>
    <row r="129">
      <c r="A129" s="13" t="s">
        <v>872</v>
      </c>
    </row>
    <row r="130">
      <c r="A130" s="14" t="s">
        <v>873</v>
      </c>
    </row>
    <row r="131">
      <c r="A131" s="14" t="s">
        <v>874</v>
      </c>
    </row>
    <row r="132">
      <c r="A132" s="13" t="s">
        <v>875</v>
      </c>
    </row>
    <row r="133">
      <c r="A133" s="14" t="s">
        <v>876</v>
      </c>
    </row>
    <row r="134">
      <c r="A134" s="14" t="s">
        <v>877</v>
      </c>
    </row>
    <row r="135">
      <c r="A135" s="13" t="s">
        <v>878</v>
      </c>
    </row>
    <row r="136">
      <c r="A136" s="14" t="s">
        <v>879</v>
      </c>
    </row>
    <row r="137">
      <c r="A137" s="14" t="s">
        <v>880</v>
      </c>
    </row>
    <row r="138">
      <c r="A138" s="14" t="s">
        <v>881</v>
      </c>
    </row>
    <row r="139">
      <c r="A139" s="14" t="s">
        <v>882</v>
      </c>
    </row>
    <row r="140">
      <c r="A140" s="13" t="s">
        <v>883</v>
      </c>
    </row>
    <row r="141">
      <c r="A141" s="13" t="s">
        <v>884</v>
      </c>
    </row>
    <row r="142">
      <c r="A142" s="14" t="s">
        <v>885</v>
      </c>
    </row>
    <row r="143">
      <c r="A143" s="13" t="s">
        <v>886</v>
      </c>
    </row>
    <row r="144">
      <c r="A144" s="13" t="s">
        <v>887</v>
      </c>
    </row>
    <row r="145">
      <c r="A145" s="15" t="s">
        <v>888</v>
      </c>
    </row>
    <row r="146">
      <c r="A146" s="14" t="s">
        <v>889</v>
      </c>
    </row>
    <row r="147">
      <c r="A147" s="16" t="s">
        <v>890</v>
      </c>
    </row>
    <row r="148">
      <c r="A148" s="13" t="s">
        <v>891</v>
      </c>
    </row>
    <row r="149">
      <c r="A149" s="14" t="s">
        <v>892</v>
      </c>
    </row>
    <row r="150">
      <c r="A150" s="13" t="s">
        <v>893</v>
      </c>
    </row>
    <row r="151">
      <c r="A151" s="14" t="s">
        <v>894</v>
      </c>
    </row>
    <row r="152">
      <c r="A152" s="14" t="s">
        <v>895</v>
      </c>
    </row>
    <row r="153">
      <c r="A153" s="13" t="s">
        <v>896</v>
      </c>
    </row>
    <row r="154">
      <c r="A154" s="14" t="s">
        <v>897</v>
      </c>
    </row>
    <row r="155">
      <c r="A155" s="13" t="s">
        <v>898</v>
      </c>
    </row>
    <row r="156">
      <c r="A156" s="14" t="s">
        <v>899</v>
      </c>
    </row>
    <row r="157">
      <c r="A157" s="13" t="s">
        <v>900</v>
      </c>
    </row>
    <row r="158">
      <c r="A158" s="14" t="s">
        <v>901</v>
      </c>
    </row>
    <row r="159">
      <c r="A159" s="13" t="s">
        <v>902</v>
      </c>
    </row>
    <row r="160">
      <c r="A160" s="13" t="s">
        <v>903</v>
      </c>
    </row>
    <row r="161">
      <c r="A161" s="13" t="s">
        <v>904</v>
      </c>
    </row>
    <row r="162">
      <c r="A162" s="14" t="s">
        <v>905</v>
      </c>
    </row>
    <row r="163">
      <c r="A163" s="13" t="s">
        <v>906</v>
      </c>
    </row>
    <row r="164">
      <c r="A164" s="14" t="s">
        <v>907</v>
      </c>
    </row>
    <row r="165">
      <c r="A165" s="13" t="s">
        <v>908</v>
      </c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  <row r="1001">
      <c r="A1001" s="17"/>
    </row>
  </sheetData>
  <dataValidations>
    <dataValidation type="list" allowBlank="1" showDropDown="1" showErrorMessage="1" sqref="A1">
      <formula1>"แผนก"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326</v>
      </c>
      <c r="B1" s="1" t="s">
        <v>745</v>
      </c>
    </row>
    <row r="2">
      <c r="A2" s="1" t="s">
        <v>329</v>
      </c>
      <c r="B2" s="1" t="s">
        <v>909</v>
      </c>
    </row>
    <row r="3">
      <c r="A3" s="1" t="s">
        <v>337</v>
      </c>
      <c r="B3" s="1" t="s">
        <v>909</v>
      </c>
    </row>
    <row r="4">
      <c r="A4" s="1" t="s">
        <v>389</v>
      </c>
      <c r="B4" s="1" t="s">
        <v>909</v>
      </c>
    </row>
    <row r="5">
      <c r="A5" s="1" t="s">
        <v>633</v>
      </c>
      <c r="B5" s="1" t="s">
        <v>909</v>
      </c>
    </row>
    <row r="6">
      <c r="A6" s="1" t="s">
        <v>910</v>
      </c>
      <c r="B6" s="1" t="s">
        <v>909</v>
      </c>
    </row>
  </sheetData>
  <drawing r:id="rId1"/>
</worksheet>
</file>