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rollo" sheetId="1" r:id="rId4"/>
    <sheet state="visible" name="Graficos y Estadísticas" sheetId="2" r:id="rId5"/>
    <sheet state="visible" name="Resultados" sheetId="3" r:id="rId6"/>
    <sheet state="visible" name="Funcionamiento" sheetId="4" r:id="rId7"/>
    <sheet state="visible" name="Hoja 2" sheetId="5" r:id="rId8"/>
    <sheet state="visible" name="Referencias" sheetId="6" r:id="rId9"/>
    <sheet state="visible" name="Hoja2" sheetId="7" r:id="rId10"/>
  </sheets>
  <definedNames>
    <definedName localSheetId="3" name="solver_opt">Funcionamiento!$Q$3</definedName>
    <definedName hidden="1" localSheetId="3" name="_xlnm._FilterDatabase">Funcionamiento!$AR$2:$AU$367</definedName>
  </definedNames>
  <calcPr/>
  <extLst>
    <ext uri="GoogleSheetsCustomDataVersion1">
      <go:sheetsCustomData xmlns:go="http://customooxmlschemas.google.com/" r:id="rId11" roundtripDataSignature="AMtx7mjEkVK+oE0T8VUjuEh8LlLZaCMXYg=="/>
    </ext>
  </extLst>
</workbook>
</file>

<file path=xl/sharedStrings.xml><?xml version="1.0" encoding="utf-8"?>
<sst xmlns="http://schemas.openxmlformats.org/spreadsheetml/2006/main" count="331" uniqueCount="186">
  <si>
    <t>Recursos</t>
  </si>
  <si>
    <t>Capacidad m3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</si>
  <si>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</si>
  <si>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</si>
  <si>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</si>
  <si>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</si>
  <si>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</si>
  <si>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</si>
  <si>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</si>
  <si>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</si>
  <si>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</si>
  <si>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Cant. Buque Panamax</t>
  </si>
  <si>
    <t xml:space="preserve">Dragado Bahia </t>
  </si>
  <si>
    <t>Dragado Bahia y Dock Sud</t>
  </si>
  <si>
    <t>Dragado Dock Sud</t>
  </si>
  <si>
    <t>Cant. Buque Aframax</t>
  </si>
  <si>
    <t>Stock Puerto Rosales</t>
  </si>
  <si>
    <t>Confiabilidad x Caño</t>
  </si>
  <si>
    <t>Confiabilidad x Barco</t>
  </si>
  <si>
    <t>Osciosidad</t>
  </si>
  <si>
    <t>Dias Promedio Barco</t>
  </si>
  <si>
    <t>Costo Tte</t>
  </si>
  <si>
    <t>USD/m3</t>
  </si>
  <si>
    <t>Huella Ambiental</t>
  </si>
  <si>
    <t>[kg CO2/m3 oil]</t>
  </si>
  <si>
    <t xml:space="preserve">SITUACIÓN OPTIMISTA </t>
  </si>
  <si>
    <t>SOLUCIÓN 1</t>
  </si>
  <si>
    <t>SOLUCIÓN 2</t>
  </si>
  <si>
    <t>SOLUCIÓN 3</t>
  </si>
  <si>
    <t>SOLUCIÓN 4</t>
  </si>
  <si>
    <t>SOLUCIÓN 5</t>
  </si>
  <si>
    <t>SOLUCIÓN 6</t>
  </si>
  <si>
    <t xml:space="preserve">SITUACIÓN PESIMISTA </t>
  </si>
  <si>
    <t>Rendimiento Buques</t>
  </si>
  <si>
    <t>Rendimiento Parque Refinador</t>
  </si>
  <si>
    <t>Estadísticas</t>
  </si>
  <si>
    <t>Barco 1</t>
  </si>
  <si>
    <t>Barco 2</t>
  </si>
  <si>
    <t>Barco 3</t>
  </si>
  <si>
    <t>Barco 4</t>
  </si>
  <si>
    <t>Barco 5</t>
  </si>
  <si>
    <t>Barco 6</t>
  </si>
  <si>
    <t>Corrida Objetivo x Caño - Objetivo</t>
  </si>
  <si>
    <t>m3</t>
  </si>
  <si>
    <t>Indicadores</t>
  </si>
  <si>
    <t>Cantidad de Viajes</t>
  </si>
  <si>
    <t>Corrida Objetivo x Barco - Objetivo</t>
  </si>
  <si>
    <t>Producto Cargado</t>
  </si>
  <si>
    <t>Barco en Funcionamiento</t>
  </si>
  <si>
    <t>Corrida Parque Refinador x Caño - Real</t>
  </si>
  <si>
    <t>Corrida Parque Refinador x Barco - Real</t>
  </si>
  <si>
    <t>Consumo IFO - Panamax</t>
  </si>
  <si>
    <t>Caleta Córdoba</t>
  </si>
  <si>
    <t>Caleta Olivia</t>
  </si>
  <si>
    <t>Dock Sud</t>
  </si>
  <si>
    <t>Carga</t>
  </si>
  <si>
    <t>Opt</t>
  </si>
  <si>
    <t>Med</t>
  </si>
  <si>
    <t>Pes</t>
  </si>
  <si>
    <t>Navega hacia PR</t>
  </si>
  <si>
    <t>Carga CC/CO [hs]</t>
  </si>
  <si>
    <t>Descarga</t>
  </si>
  <si>
    <t>Navega hacia PR [hs]</t>
  </si>
  <si>
    <t>Navega hacia CC/CO</t>
  </si>
  <si>
    <t>Descarga PR [hs]</t>
  </si>
  <si>
    <t>Fondeo</t>
  </si>
  <si>
    <t>Navega hacia CC/CO [hs]</t>
  </si>
  <si>
    <t>Total [hs]</t>
  </si>
  <si>
    <t>Consumo IFO - Aframax</t>
  </si>
  <si>
    <t>Total [d]</t>
  </si>
  <si>
    <t xml:space="preserve">Consumo MGO </t>
  </si>
  <si>
    <t>Descarga PANAMAX</t>
  </si>
  <si>
    <t>Descarga Aframax</t>
  </si>
  <si>
    <t>Consumo IFO [m3/Viaje]</t>
  </si>
  <si>
    <t>Consumo IFO [m3]</t>
  </si>
  <si>
    <t>Consumo MGO [m3]</t>
  </si>
  <si>
    <t>Costo IFO [USD/m3]</t>
  </si>
  <si>
    <t>Costo MGO [USD/m3]</t>
  </si>
  <si>
    <t>Costo Hire [USD/Año]</t>
  </si>
  <si>
    <t>Costo Transporte Total</t>
  </si>
  <si>
    <t>CO2 Producido [ton]</t>
  </si>
  <si>
    <t>6 Panamax</t>
  </si>
  <si>
    <t>4 Panamax + 1 Aframax</t>
  </si>
  <si>
    <t>3 Panamax + 2 Aframax</t>
  </si>
  <si>
    <t>6 Panamax + 100 km3</t>
  </si>
  <si>
    <t>4 Panamax + 1 Aframax + 100Km3</t>
  </si>
  <si>
    <t>3 Panamax + 2 Aframax + 100 km3</t>
  </si>
  <si>
    <t>Stock Terminal OTE</t>
  </si>
  <si>
    <t>Stock Terminal Dock Sud</t>
  </si>
  <si>
    <t>Stock Terminales Caletas</t>
  </si>
  <si>
    <t>Cargo Barco Pesados</t>
  </si>
  <si>
    <t>Carga Caleta Olivia</t>
  </si>
  <si>
    <t>Carga Caleta Córdova</t>
  </si>
  <si>
    <t>Carga Dock Sud</t>
  </si>
  <si>
    <t>Descargas por Puerto</t>
  </si>
  <si>
    <t>Corrida Real Parque Refinador</t>
  </si>
  <si>
    <t>Auxiliar Mal Clima</t>
  </si>
  <si>
    <t>Caudal de Descarga</t>
  </si>
  <si>
    <t>Capacidad Máx CO</t>
  </si>
  <si>
    <t>Cap Máx CC</t>
  </si>
  <si>
    <t>Cap Máx OTE</t>
  </si>
  <si>
    <t>Dia</t>
  </si>
  <si>
    <t>Stock Pesados - OTE</t>
  </si>
  <si>
    <t>Stock Medanito - OTE</t>
  </si>
  <si>
    <t>Stock Total - OTE</t>
  </si>
  <si>
    <t>Stock Pesados - Dock Sud</t>
  </si>
  <si>
    <t>Stock Medanito - Dock Sud</t>
  </si>
  <si>
    <t>Stock Cañadón Seco - Caleta Olivia</t>
  </si>
  <si>
    <t>Stock Cañadón Seco - Escalante</t>
  </si>
  <si>
    <t>Comienza Tormenta en CC</t>
  </si>
  <si>
    <t>Comienza Tormenta en CO</t>
  </si>
  <si>
    <t>Aux Duracion Tormenta CC</t>
  </si>
  <si>
    <t>Aux Duracion Tormenta CO</t>
  </si>
  <si>
    <t>Durac Tormenta CC</t>
  </si>
  <si>
    <t>Durac Tormenta CO</t>
  </si>
  <si>
    <t>¿Cargo Barco Pesados?</t>
  </si>
  <si>
    <t>¿Cargo Barco DS?</t>
  </si>
  <si>
    <t>Carga Barco 1</t>
  </si>
  <si>
    <t>Carga Barco 2</t>
  </si>
  <si>
    <t>Carga Barco 3</t>
  </si>
  <si>
    <t>Carga Barco 4</t>
  </si>
  <si>
    <t>Carga Barco 5</t>
  </si>
  <si>
    <t>Carga Barco 6</t>
  </si>
  <si>
    <t>Descarga en PR</t>
  </si>
  <si>
    <t>Expo Caletas</t>
  </si>
  <si>
    <t>Expo PR</t>
  </si>
  <si>
    <t xml:space="preserve">Tancaje Disponible </t>
  </si>
  <si>
    <t>Pesados x Caño [m3/d]</t>
  </si>
  <si>
    <t>Medanito x Caño [m3/d]</t>
  </si>
  <si>
    <t>Pesados Dock Sud x Barco [m3/d]</t>
  </si>
  <si>
    <t>Medanito Dock Sud x Barco [m3/d]</t>
  </si>
  <si>
    <t>Mal Clima - Caleta Olivia (MC=1)</t>
  </si>
  <si>
    <t>Mal Clima - Caleta Córdova (MC=1)</t>
  </si>
  <si>
    <t>Descarga en OTE [m3/h]</t>
  </si>
  <si>
    <t>Parametros</t>
  </si>
  <si>
    <t>Produccion CO</t>
  </si>
  <si>
    <t>m3/d</t>
  </si>
  <si>
    <t>Asunción Corrida Máxima [m3/d]</t>
  </si>
  <si>
    <t>Produccion CC</t>
  </si>
  <si>
    <t>La Plata</t>
  </si>
  <si>
    <t>Campana</t>
  </si>
  <si>
    <t>Elicabe</t>
  </si>
  <si>
    <t>Total</t>
  </si>
  <si>
    <t>Pesados</t>
  </si>
  <si>
    <t>Stock Min Caletas - Pesados</t>
  </si>
  <si>
    <t>Medanito</t>
  </si>
  <si>
    <t>Dias Stock para llamar barco PR - Pesados</t>
  </si>
  <si>
    <t>[d]</t>
  </si>
  <si>
    <t>Evacuación por Ducto [m3/d]</t>
  </si>
  <si>
    <t>Vol Máximo OTE - M</t>
  </si>
  <si>
    <t>[m3]</t>
  </si>
  <si>
    <t>Tte Brandsen Pesados</t>
  </si>
  <si>
    <t>Vol Min DS - Pesados</t>
  </si>
  <si>
    <t>Tte Brandsen Med</t>
  </si>
  <si>
    <t>Vol Min DS - Medanito</t>
  </si>
  <si>
    <t>Evacuación por Barco [m3/d]</t>
  </si>
  <si>
    <t>Vol Barco Expo</t>
  </si>
  <si>
    <t>Vol Barco Dock Sud</t>
  </si>
  <si>
    <t>Cap Máx CO</t>
  </si>
  <si>
    <t>Volumen Alarma Expo - CC</t>
  </si>
  <si>
    <t>Volumen Máximo OTE -M&amp;P</t>
  </si>
  <si>
    <t>Volumen Mín Expo - M</t>
  </si>
  <si>
    <t>Ingresos Oldelval</t>
  </si>
  <si>
    <t>[m3/d]</t>
  </si>
  <si>
    <t>Capacidad Barcos</t>
  </si>
  <si>
    <t>Se Genera con funcion:  +si(k2=1;rand(K2);0)</t>
  </si>
  <si>
    <t>Tiene formula y no se toca</t>
  </si>
  <si>
    <t>Dias</t>
  </si>
  <si>
    <t>CC</t>
  </si>
  <si>
    <t>CO</t>
  </si>
  <si>
    <t>Dias que se inician tormenta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</si>
  <si>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</si>
  <si>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</si>
  <si>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</si>
  <si>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</si>
  <si>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</si>
  <si>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</si>
  <si>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</si>
  <si>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</si>
  <si>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</si>
  <si>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</si>
  <si>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</si>
  <si>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</si>
  <si>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Caleta Córdova</t>
  </si>
  <si>
    <t>Dias Hábiles - Mes</t>
  </si>
  <si>
    <t>Probabilidad que Inicie Tormenta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</si>
</sst>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%"/>
    <numFmt numFmtId="165" formatCode="#,##0.000"/>
    <numFmt numFmtId="166" formatCode="_-* #,##0_-;\-* #,##0_-;_-* &quot;-&quot;??_-;_-@"/>
    <numFmt numFmtId="167" formatCode="_-* #,##0.00_-;\-* #,##0.00_-;_-* &quot;-&quot;??_-;_-@"/>
    <numFmt numFmtId="168" formatCode="0.0%"/>
    <numFmt numFmtId="169" formatCode="_-* #,##0.0_-;\-* #,##0.0_-;_-* &quot;-&quot;??_-;_-@"/>
  </numFmts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1.0"/>
      <color rgb="FF006100"/>
      <name val="Calibri"/>
    </font>
    <font>
      <b/>
      <u/>
      <sz val="11.0"/>
      <color theme="1"/>
      <name val="Calibri"/>
    </font>
    <font>
      <b/>
      <sz val="11.0"/>
      <color theme="1"/>
      <name val="Calibri"/>
    </font>
    <font>
      <b/>
      <u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rgb="FFE2EFDA"/>
        <bgColor rgb="FFE2EFDA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6EFCE"/>
        <bgColor rgb="FFC6EFCE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1" fillId="0" fontId="3" numFmtId="0" xfId="0" applyBorder="1" applyFont="1"/>
    <xf borderId="0" fillId="0" fontId="4" numFmtId="0" xfId="0" applyAlignment="1" applyFont="1">
      <alignment horizontal="left"/>
    </xf>
    <xf borderId="12" fillId="0" fontId="4" numFmtId="0" xfId="0" applyAlignment="1" applyBorder="1" applyFont="1">
      <alignment horizontal="left"/>
    </xf>
    <xf borderId="13" fillId="0" fontId="3" numFmtId="0" xfId="0" applyBorder="1" applyFont="1"/>
    <xf borderId="4" fillId="0" fontId="1" numFmtId="10" xfId="0" applyAlignment="1" applyBorder="1" applyFont="1" applyNumberFormat="1">
      <alignment horizontal="center"/>
    </xf>
    <xf borderId="4" fillId="2" fontId="1" numFmtId="10" xfId="0" applyAlignment="1" applyBorder="1" applyFont="1" applyNumberFormat="1">
      <alignment horizontal="center"/>
    </xf>
    <xf borderId="0" fillId="0" fontId="1" numFmtId="10" xfId="0" applyFont="1" applyNumberFormat="1"/>
    <xf borderId="14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horizontal="center"/>
    </xf>
    <xf borderId="4" fillId="0" fontId="1" numFmtId="4" xfId="0" applyAlignment="1" applyBorder="1" applyFont="1" applyNumberFormat="1">
      <alignment horizontal="center"/>
    </xf>
    <xf borderId="4" fillId="2" fontId="1" numFmtId="4" xfId="0" applyAlignment="1" applyBorder="1" applyFont="1" applyNumberFormat="1">
      <alignment horizontal="center"/>
    </xf>
    <xf borderId="0" fillId="0" fontId="1" numFmtId="4" xfId="0" applyFont="1" applyNumberFormat="1"/>
    <xf borderId="0" fillId="0" fontId="1" numFmtId="0" xfId="0" applyFont="1"/>
    <xf borderId="0" fillId="3" fontId="1" numFmtId="0" xfId="0" applyFill="1" applyFont="1"/>
    <xf borderId="0" fillId="3" fontId="1" numFmtId="0" xfId="0" applyFont="1"/>
    <xf borderId="0" fillId="4" fontId="2" numFmtId="0" xfId="0" applyAlignment="1" applyFill="1" applyFont="1">
      <alignment readingOrder="0"/>
    </xf>
    <xf borderId="4" fillId="4" fontId="2" numFmtId="0" xfId="0" applyAlignment="1" applyBorder="1" applyFont="1">
      <alignment readingOrder="0"/>
    </xf>
    <xf borderId="4" fillId="0" fontId="1" numFmtId="3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/>
    </xf>
    <xf borderId="4" fillId="0" fontId="1" numFmtId="165" xfId="0" applyAlignment="1" applyBorder="1" applyFont="1" applyNumberFormat="1">
      <alignment horizontal="center"/>
    </xf>
    <xf borderId="15" fillId="0" fontId="5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6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4" numFmtId="166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23" fillId="0" fontId="3" numFmtId="0" xfId="0" applyBorder="1" applyFont="1"/>
    <xf borderId="9" fillId="0" fontId="4" numFmtId="0" xfId="0" applyAlignment="1" applyBorder="1" applyFont="1">
      <alignment horizontal="center"/>
    </xf>
    <xf borderId="24" fillId="0" fontId="4" numFmtId="166" xfId="0" applyBorder="1" applyFont="1" applyNumberFormat="1"/>
    <xf borderId="4" fillId="0" fontId="4" numFmtId="10" xfId="0" applyAlignment="1" applyBorder="1" applyFont="1" applyNumberFormat="1">
      <alignment horizontal="center"/>
    </xf>
    <xf borderId="25" fillId="0" fontId="4" numFmtId="0" xfId="0" applyAlignment="1" applyBorder="1" applyFont="1">
      <alignment horizontal="center"/>
    </xf>
    <xf borderId="10" fillId="0" fontId="4" numFmtId="166" xfId="0" applyAlignment="1" applyBorder="1" applyFont="1" applyNumberFormat="1">
      <alignment horizontal="center"/>
    </xf>
    <xf borderId="0" fillId="0" fontId="4" numFmtId="9" xfId="0" applyFont="1" applyNumberFormat="1"/>
    <xf borderId="0" fillId="0" fontId="4" numFmtId="0" xfId="0" applyAlignment="1" applyFont="1">
      <alignment horizontal="center"/>
    </xf>
    <xf borderId="0" fillId="0" fontId="1" numFmtId="0" xfId="0" applyFont="1"/>
    <xf borderId="26" fillId="0" fontId="4" numFmtId="0" xfId="0" applyAlignment="1" applyBorder="1" applyFont="1">
      <alignment horizontal="center"/>
    </xf>
    <xf borderId="27" fillId="0" fontId="4" numFmtId="166" xfId="0" applyAlignment="1" applyBorder="1" applyFont="1" applyNumberFormat="1">
      <alignment horizontal="center"/>
    </xf>
    <xf borderId="25" fillId="0" fontId="4" numFmtId="166" xfId="0" applyBorder="1" applyFont="1" applyNumberFormat="1"/>
    <xf borderId="4" fillId="0" fontId="4" numFmtId="167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5" fillId="0" fontId="8" numFmtId="0" xfId="0" applyBorder="1" applyFont="1"/>
    <xf borderId="15" fillId="0" fontId="9" numFmtId="0" xfId="0" applyAlignment="1" applyBorder="1" applyFont="1">
      <alignment horizontal="center"/>
    </xf>
    <xf borderId="28" fillId="0" fontId="3" numFmtId="0" xfId="0" applyBorder="1" applyFont="1"/>
    <xf borderId="16" fillId="0" fontId="4" numFmtId="0" xfId="0" applyAlignment="1" applyBorder="1" applyFont="1">
      <alignment horizontal="center"/>
    </xf>
    <xf borderId="27" fillId="0" fontId="4" numFmtId="167" xfId="0" applyAlignment="1" applyBorder="1" applyFont="1" applyNumberFormat="1">
      <alignment horizontal="center"/>
    </xf>
    <xf borderId="2" fillId="0" fontId="4" numFmtId="167" xfId="0" applyAlignment="1" applyBorder="1" applyFont="1" applyNumberFormat="1">
      <alignment horizontal="center"/>
    </xf>
    <xf borderId="27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/>
    </xf>
    <xf borderId="29" fillId="0" fontId="9" numFmtId="0" xfId="0" applyAlignment="1" applyBorder="1" applyFont="1">
      <alignment horizontal="center"/>
    </xf>
    <xf borderId="30" fillId="0" fontId="9" numFmtId="0" xfId="0" applyAlignment="1" applyBorder="1" applyFont="1">
      <alignment horizontal="center"/>
    </xf>
    <xf borderId="31" fillId="0" fontId="9" numFmtId="0" xfId="0" applyAlignment="1" applyBorder="1" applyFont="1">
      <alignment horizontal="center"/>
    </xf>
    <xf borderId="32" fillId="0" fontId="9" numFmtId="0" xfId="0" applyAlignment="1" applyBorder="1" applyFont="1">
      <alignment horizontal="center"/>
    </xf>
    <xf borderId="28" fillId="0" fontId="9" numFmtId="0" xfId="0" applyAlignment="1" applyBorder="1" applyFont="1">
      <alignment horizontal="center"/>
    </xf>
    <xf borderId="6" fillId="0" fontId="4" numFmtId="167" xfId="0" applyAlignment="1" applyBorder="1" applyFont="1" applyNumberFormat="1">
      <alignment horizontal="center"/>
    </xf>
    <xf borderId="25" fillId="0" fontId="4" numFmtId="168" xfId="0" applyAlignment="1" applyBorder="1" applyFont="1" applyNumberFormat="1">
      <alignment horizontal="center"/>
    </xf>
    <xf borderId="10" fillId="0" fontId="4" numFmtId="0" xfId="0" applyBorder="1" applyFont="1"/>
    <xf borderId="33" fillId="0" fontId="9" numFmtId="0" xfId="0" applyAlignment="1" applyBorder="1" applyFont="1">
      <alignment horizontal="center"/>
    </xf>
    <xf borderId="21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22" fillId="0" fontId="8" numFmtId="0" xfId="0" applyBorder="1" applyFont="1"/>
    <xf borderId="13" fillId="0" fontId="4" numFmtId="166" xfId="0" applyBorder="1" applyFont="1" applyNumberFormat="1"/>
    <xf borderId="11" fillId="0" fontId="4" numFmtId="166" xfId="0" applyBorder="1" applyFont="1" applyNumberFormat="1"/>
    <xf borderId="22" fillId="0" fontId="4" numFmtId="166" xfId="0" applyBorder="1" applyFont="1" applyNumberFormat="1"/>
    <xf borderId="34" fillId="0" fontId="9" numFmtId="0" xfId="0" applyAlignment="1" applyBorder="1" applyFont="1">
      <alignment horizontal="center"/>
    </xf>
    <xf borderId="5" fillId="0" fontId="8" numFmtId="0" xfId="0" applyBorder="1" applyFont="1"/>
    <xf borderId="4" fillId="0" fontId="8" numFmtId="0" xfId="0" applyBorder="1" applyFont="1"/>
    <xf borderId="14" fillId="0" fontId="8" numFmtId="0" xfId="0" applyBorder="1" applyFont="1"/>
    <xf borderId="6" fillId="0" fontId="8" numFmtId="0" xfId="0" applyBorder="1" applyFont="1"/>
    <xf borderId="3" fillId="0" fontId="8" numFmtId="166" xfId="0" applyBorder="1" applyFont="1" applyNumberFormat="1"/>
    <xf borderId="4" fillId="0" fontId="8" numFmtId="166" xfId="0" applyBorder="1" applyFont="1" applyNumberFormat="1"/>
    <xf borderId="6" fillId="0" fontId="8" numFmtId="166" xfId="0" applyBorder="1" applyFont="1" applyNumberFormat="1"/>
    <xf borderId="0" fillId="0" fontId="4" numFmtId="9" xfId="0" applyAlignment="1" applyFont="1" applyNumberFormat="1">
      <alignment horizontal="center"/>
    </xf>
    <xf borderId="3" fillId="0" fontId="4" numFmtId="166" xfId="0" applyBorder="1" applyFont="1" applyNumberFormat="1"/>
    <xf borderId="4" fillId="0" fontId="4" numFmtId="166" xfId="0" applyBorder="1" applyFont="1" applyNumberFormat="1"/>
    <xf borderId="6" fillId="0" fontId="4" numFmtId="166" xfId="0" applyBorder="1" applyFont="1" applyNumberFormat="1"/>
    <xf borderId="0" fillId="0" fontId="4" numFmtId="166" xfId="0" applyAlignment="1" applyFont="1" applyNumberFormat="1">
      <alignment horizontal="center"/>
    </xf>
    <xf borderId="25" fillId="0" fontId="4" numFmtId="167" xfId="0" applyAlignment="1" applyBorder="1" applyFont="1" applyNumberFormat="1">
      <alignment horizontal="center"/>
    </xf>
    <xf borderId="10" fillId="0" fontId="4" numFmtId="167" xfId="0" applyAlignment="1" applyBorder="1" applyFont="1" applyNumberFormat="1">
      <alignment horizontal="center"/>
    </xf>
    <xf borderId="35" fillId="0" fontId="9" numFmtId="0" xfId="0" applyAlignment="1" applyBorder="1" applyFont="1">
      <alignment horizontal="center"/>
    </xf>
    <xf borderId="36" fillId="0" fontId="8" numFmtId="0" xfId="0" applyBorder="1" applyFont="1"/>
    <xf borderId="8" fillId="0" fontId="8" numFmtId="0" xfId="0" applyBorder="1" applyFont="1"/>
    <xf borderId="37" fillId="0" fontId="8" numFmtId="0" xfId="0" applyBorder="1" applyFont="1"/>
    <xf borderId="38" fillId="0" fontId="8" numFmtId="0" xfId="0" applyBorder="1" applyFont="1"/>
    <xf borderId="39" fillId="0" fontId="8" numFmtId="166" xfId="0" applyBorder="1" applyFont="1" applyNumberFormat="1"/>
    <xf borderId="8" fillId="0" fontId="8" numFmtId="166" xfId="0" applyBorder="1" applyFont="1" applyNumberFormat="1"/>
    <xf borderId="38" fillId="0" fontId="8" numFmtId="166" xfId="0" applyBorder="1" applyFont="1" applyNumberFormat="1"/>
    <xf borderId="0" fillId="0" fontId="4" numFmtId="167" xfId="0" applyAlignment="1" applyFont="1" applyNumberFormat="1">
      <alignment horizontal="center"/>
    </xf>
    <xf borderId="40" fillId="5" fontId="9" numFmtId="166" xfId="0" applyAlignment="1" applyBorder="1" applyFill="1" applyFont="1" applyNumberFormat="1">
      <alignment horizontal="center"/>
    </xf>
    <xf borderId="26" fillId="5" fontId="8" numFmtId="166" xfId="0" applyBorder="1" applyFont="1" applyNumberFormat="1"/>
    <xf borderId="27" fillId="5" fontId="8" numFmtId="166" xfId="0" applyBorder="1" applyFont="1" applyNumberFormat="1"/>
    <xf borderId="41" fillId="5" fontId="8" numFmtId="166" xfId="0" applyBorder="1" applyFont="1" applyNumberFormat="1"/>
    <xf borderId="2" fillId="5" fontId="8" numFmtId="166" xfId="0" applyBorder="1" applyFont="1" applyNumberFormat="1"/>
    <xf borderId="42" fillId="5" fontId="8" numFmtId="166" xfId="0" applyBorder="1" applyFont="1" applyNumberFormat="1"/>
    <xf borderId="43" fillId="5" fontId="9" numFmtId="166" xfId="0" applyAlignment="1" applyBorder="1" applyFont="1" applyNumberFormat="1">
      <alignment horizontal="center"/>
    </xf>
    <xf borderId="9" fillId="5" fontId="8" numFmtId="166" xfId="0" applyBorder="1" applyFont="1" applyNumberFormat="1"/>
    <xf borderId="25" fillId="5" fontId="8" numFmtId="166" xfId="0" applyBorder="1" applyFont="1" applyNumberFormat="1"/>
    <xf borderId="44" fillId="5" fontId="8" numFmtId="166" xfId="0" applyBorder="1" applyFont="1" applyNumberFormat="1"/>
    <xf borderId="10" fillId="5" fontId="8" numFmtId="166" xfId="0" applyBorder="1" applyFont="1" applyNumberFormat="1"/>
    <xf borderId="45" fillId="5" fontId="8" numFmtId="166" xfId="0" applyBorder="1" applyFont="1" applyNumberFormat="1"/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  <xf borderId="25" fillId="0" fontId="4" numFmtId="167" xfId="0" applyBorder="1" applyFont="1" applyNumberFormat="1"/>
    <xf borderId="10" fillId="0" fontId="4" numFmtId="167" xfId="0" applyBorder="1" applyFont="1" applyNumberFormat="1"/>
    <xf borderId="27" fillId="0" fontId="4" numFmtId="0" xfId="0" applyBorder="1" applyFont="1"/>
    <xf borderId="27" fillId="0" fontId="4" numFmtId="167" xfId="0" applyBorder="1" applyFont="1" applyNumberFormat="1"/>
    <xf borderId="2" fillId="0" fontId="4" numFmtId="167" xfId="0" applyBorder="1" applyFont="1" applyNumberFormat="1"/>
    <xf borderId="25" fillId="0" fontId="4" numFmtId="0" xfId="0" applyBorder="1" applyFont="1"/>
    <xf borderId="29" fillId="0" fontId="4" numFmtId="0" xfId="0" applyBorder="1" applyFont="1"/>
    <xf borderId="30" fillId="0" fontId="4" numFmtId="166" xfId="0" applyBorder="1" applyFont="1" applyNumberFormat="1"/>
    <xf borderId="2" fillId="0" fontId="4" numFmtId="166" xfId="0" applyAlignment="1" applyBorder="1" applyFont="1" applyNumberFormat="1">
      <alignment horizontal="center"/>
    </xf>
    <xf borderId="6" fillId="0" fontId="4" numFmtId="166" xfId="0" applyAlignment="1" applyBorder="1" applyFont="1" applyNumberFormat="1">
      <alignment horizontal="center"/>
    </xf>
    <xf borderId="25" fillId="0" fontId="4" numFmtId="166" xfId="0" applyAlignment="1" applyBorder="1" applyFont="1" applyNumberFormat="1">
      <alignment horizontal="center"/>
    </xf>
    <xf borderId="29" fillId="0" fontId="4" numFmtId="0" xfId="0" applyAlignment="1" applyBorder="1" applyFont="1">
      <alignment horizontal="center"/>
    </xf>
    <xf borderId="30" fillId="0" fontId="4" numFmtId="166" xfId="0" applyAlignment="1" applyBorder="1" applyFont="1" applyNumberFormat="1">
      <alignment horizontal="center"/>
    </xf>
    <xf borderId="32" fillId="0" fontId="4" numFmtId="166" xfId="0" applyAlignment="1" applyBorder="1" applyFont="1" applyNumberFormat="1">
      <alignment horizontal="center"/>
    </xf>
    <xf borderId="4" fillId="0" fontId="4" numFmtId="168" xfId="0" applyAlignment="1" applyBorder="1" applyFont="1" applyNumberFormat="1">
      <alignment horizontal="center"/>
    </xf>
    <xf borderId="4" fillId="0" fontId="4" numFmtId="169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46" fillId="0" fontId="3" numFmtId="0" xfId="0" applyBorder="1" applyFont="1"/>
    <xf borderId="47" fillId="0" fontId="3" numFmtId="0" xfId="0" applyBorder="1" applyFont="1"/>
    <xf borderId="48" fillId="6" fontId="4" numFmtId="0" xfId="0" applyAlignment="1" applyBorder="1" applyFill="1" applyFont="1">
      <alignment horizontal="center"/>
    </xf>
    <xf borderId="49" fillId="0" fontId="3" numFmtId="0" xfId="0" applyBorder="1" applyFont="1"/>
    <xf borderId="50" fillId="0" fontId="3" numFmtId="0" xfId="0" applyBorder="1" applyFont="1"/>
    <xf borderId="1" fillId="0" fontId="4" numFmtId="0" xfId="0" applyAlignment="1" applyBorder="1" applyFont="1">
      <alignment horizontal="center"/>
    </xf>
    <xf borderId="51" fillId="0" fontId="11" numFmtId="0" xfId="0" applyAlignment="1" applyBorder="1" applyFont="1">
      <alignment horizontal="center"/>
    </xf>
    <xf borderId="52" fillId="0" fontId="4" numFmtId="0" xfId="0" applyBorder="1" applyFont="1"/>
    <xf borderId="53" fillId="0" fontId="4" numFmtId="0" xfId="0" applyBorder="1" applyFont="1"/>
    <xf borderId="54" fillId="6" fontId="4" numFmtId="0" xfId="0" applyBorder="1" applyFont="1"/>
    <xf borderId="55" fillId="6" fontId="4" numFmtId="0" xfId="0" applyBorder="1" applyFont="1"/>
    <xf borderId="46" fillId="0" fontId="4" numFmtId="0" xfId="0" applyAlignment="1" applyBorder="1" applyFont="1">
      <alignment horizontal="center"/>
    </xf>
    <xf borderId="47" fillId="0" fontId="4" numFmtId="0" xfId="0" applyAlignment="1" applyBorder="1" applyFont="1">
      <alignment horizontal="center"/>
    </xf>
    <xf borderId="56" fillId="7" fontId="4" numFmtId="0" xfId="0" applyBorder="1" applyFill="1" applyFont="1"/>
    <xf borderId="57" fillId="7" fontId="4" numFmtId="0" xfId="0" applyBorder="1" applyFont="1"/>
    <xf borderId="58" fillId="7" fontId="4" numFmtId="0" xfId="0" applyBorder="1" applyFont="1"/>
    <xf borderId="1" fillId="0" fontId="4" numFmtId="0" xfId="0" applyBorder="1" applyFont="1"/>
    <xf borderId="47" fillId="0" fontId="4" numFmtId="0" xfId="0" applyBorder="1" applyFont="1"/>
    <xf borderId="59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/>
    </xf>
    <xf borderId="60" fillId="0" fontId="3" numFmtId="0" xfId="0" applyBorder="1" applyFont="1"/>
    <xf borderId="55" fillId="8" fontId="4" numFmtId="0" xfId="0" applyBorder="1" applyFill="1" applyFont="1"/>
    <xf borderId="54" fillId="8" fontId="4" numFmtId="166" xfId="0" applyBorder="1" applyFont="1" applyNumberFormat="1"/>
    <xf borderId="55" fillId="8" fontId="4" numFmtId="166" xfId="0" applyBorder="1" applyFont="1" applyNumberFormat="1"/>
    <xf borderId="61" fillId="8" fontId="4" numFmtId="166" xfId="0" applyBorder="1" applyFont="1" applyNumberFormat="1"/>
    <xf borderId="54" fillId="8" fontId="12" numFmtId="166" xfId="0" applyBorder="1" applyFont="1" applyNumberFormat="1"/>
    <xf borderId="61" fillId="8" fontId="12" numFmtId="166" xfId="0" applyBorder="1" applyFont="1" applyNumberFormat="1"/>
    <xf borderId="0" fillId="0" fontId="4" numFmtId="166" xfId="0" applyFont="1" applyNumberFormat="1"/>
    <xf borderId="54" fillId="8" fontId="4" numFmtId="0" xfId="0" applyBorder="1" applyFont="1"/>
    <xf borderId="61" fillId="8" fontId="4" numFmtId="0" xfId="0" applyBorder="1" applyFont="1"/>
    <xf borderId="54" fillId="8" fontId="12" numFmtId="0" xfId="0" applyBorder="1" applyFont="1"/>
    <xf borderId="61" fillId="8" fontId="12" numFmtId="0" xfId="0" applyBorder="1" applyFont="1"/>
    <xf borderId="62" fillId="0" fontId="4" numFmtId="1" xfId="0" applyAlignment="1" applyBorder="1" applyFont="1" applyNumberFormat="1">
      <alignment horizontal="center"/>
    </xf>
    <xf borderId="4" fillId="0" fontId="4" numFmtId="166" xfId="0" applyAlignment="1" applyBorder="1" applyFont="1" applyNumberFormat="1">
      <alignment horizontal="center" readingOrder="0"/>
    </xf>
    <xf borderId="15" fillId="0" fontId="13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51" fillId="0" fontId="14" numFmtId="0" xfId="0" applyAlignment="1" applyBorder="1" applyFont="1">
      <alignment horizontal="center"/>
    </xf>
    <xf borderId="28" fillId="0" fontId="14" numFmtId="0" xfId="0" applyAlignment="1" applyBorder="1" applyFont="1">
      <alignment horizontal="center"/>
    </xf>
    <xf borderId="30" fillId="0" fontId="14" numFmtId="0" xfId="0" applyAlignment="1" applyBorder="1" applyFont="1">
      <alignment horizontal="center"/>
    </xf>
    <xf borderId="31" fillId="0" fontId="14" numFmtId="0" xfId="0" applyAlignment="1" applyBorder="1" applyFont="1">
      <alignment horizontal="center"/>
    </xf>
    <xf borderId="55" fillId="8" fontId="4" numFmtId="167" xfId="0" applyBorder="1" applyFont="1" applyNumberFormat="1"/>
    <xf borderId="63" fillId="0" fontId="4" numFmtId="0" xfId="0" applyAlignment="1" applyBorder="1" applyFont="1">
      <alignment horizontal="center"/>
    </xf>
    <xf borderId="13" fillId="0" fontId="4" numFmtId="166" xfId="0" applyAlignment="1" applyBorder="1" applyFont="1" applyNumberFormat="1">
      <alignment horizontal="center" readingOrder="0"/>
    </xf>
    <xf borderId="11" fillId="0" fontId="4" numFmtId="166" xfId="0" applyAlignment="1" applyBorder="1" applyFont="1" applyNumberFormat="1">
      <alignment horizontal="center"/>
    </xf>
    <xf borderId="12" fillId="0" fontId="4" numFmtId="166" xfId="0" applyAlignment="1" applyBorder="1" applyFont="1" applyNumberFormat="1">
      <alignment horizontal="center"/>
    </xf>
    <xf borderId="27" fillId="0" fontId="4" numFmtId="0" xfId="0" applyAlignment="1" applyBorder="1" applyFont="1">
      <alignment horizontal="center"/>
    </xf>
    <xf borderId="64" fillId="0" fontId="4" numFmtId="0" xfId="0" applyAlignment="1" applyBorder="1" applyFont="1">
      <alignment horizontal="center"/>
    </xf>
    <xf borderId="65" fillId="0" fontId="4" numFmtId="166" xfId="0" applyBorder="1" applyFont="1" applyNumberFormat="1"/>
    <xf borderId="66" fillId="0" fontId="4" numFmtId="166" xfId="0" applyBorder="1" applyFont="1" applyNumberFormat="1"/>
    <xf borderId="67" fillId="0" fontId="4" numFmtId="166" xfId="0" applyBorder="1" applyFont="1" applyNumberFormat="1"/>
    <xf borderId="68" fillId="0" fontId="4" numFmtId="166" xfId="0" applyBorder="1" applyFont="1" applyNumberFormat="1"/>
    <xf borderId="30" fillId="0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59" fillId="0" fontId="14" numFmtId="0" xfId="0" applyAlignment="1" applyBorder="1" applyFont="1">
      <alignment horizontal="center"/>
    </xf>
    <xf borderId="69" fillId="0" fontId="14" numFmtId="0" xfId="0" applyAlignment="1" applyBorder="1" applyFont="1">
      <alignment horizontal="center"/>
    </xf>
    <xf borderId="70" fillId="0" fontId="14" numFmtId="0" xfId="0" applyAlignment="1" applyBorder="1" applyFont="1">
      <alignment horizontal="center"/>
    </xf>
    <xf borderId="52" fillId="0" fontId="4" numFmtId="166" xfId="0" applyBorder="1" applyFont="1" applyNumberFormat="1"/>
    <xf borderId="53" fillId="0" fontId="4" numFmtId="166" xfId="0" applyBorder="1" applyFont="1" applyNumberFormat="1"/>
    <xf borderId="52" fillId="0" fontId="12" numFmtId="166" xfId="0" applyBorder="1" applyFont="1" applyNumberFormat="1"/>
    <xf borderId="53" fillId="0" fontId="12" numFmtId="166" xfId="0" applyBorder="1" applyFont="1" applyNumberFormat="1"/>
    <xf borderId="54" fillId="9" fontId="4" numFmtId="0" xfId="0" applyBorder="1" applyFill="1" applyFont="1"/>
    <xf borderId="55" fillId="9" fontId="4" numFmtId="0" xfId="0" applyBorder="1" applyFont="1"/>
    <xf borderId="54" fillId="9" fontId="4" numFmtId="166" xfId="0" applyBorder="1" applyFont="1" applyNumberFormat="1"/>
    <xf borderId="61" fillId="9" fontId="4" numFmtId="166" xfId="0" applyBorder="1" applyFont="1" applyNumberFormat="1"/>
    <xf borderId="54" fillId="10" fontId="4" numFmtId="166" xfId="0" applyBorder="1" applyFill="1" applyFont="1" applyNumberFormat="1"/>
    <xf borderId="55" fillId="10" fontId="4" numFmtId="0" xfId="0" applyBorder="1" applyFont="1"/>
    <xf borderId="61" fillId="10" fontId="4" numFmtId="166" xfId="0" applyBorder="1" applyFont="1" applyNumberFormat="1"/>
    <xf borderId="54" fillId="7" fontId="4" numFmtId="166" xfId="0" applyBorder="1" applyFont="1" applyNumberFormat="1"/>
    <xf borderId="55" fillId="7" fontId="4" numFmtId="166" xfId="0" applyBorder="1" applyFont="1" applyNumberFormat="1"/>
    <xf borderId="61" fillId="7" fontId="4" numFmtId="166" xfId="0" applyBorder="1" applyFont="1" applyNumberFormat="1"/>
    <xf borderId="54" fillId="11" fontId="12" numFmtId="0" xfId="0" applyBorder="1" applyFill="1" applyFont="1"/>
    <xf borderId="61" fillId="11" fontId="12" numFmtId="0" xfId="0" applyBorder="1" applyFont="1"/>
    <xf borderId="0" fillId="0" fontId="4" numFmtId="0" xfId="0" applyAlignment="1" applyFont="1">
      <alignment readingOrder="0"/>
    </xf>
    <xf borderId="15" fillId="0" fontId="15" numFmtId="0" xfId="0" applyAlignment="1" applyBorder="1" applyFont="1">
      <alignment horizontal="center" vertical="center"/>
    </xf>
    <xf borderId="52" fillId="0" fontId="12" numFmtId="0" xfId="0" applyBorder="1" applyFont="1"/>
    <xf borderId="53" fillId="0" fontId="12" numFmtId="0" xfId="0" applyBorder="1" applyFont="1"/>
    <xf borderId="63" fillId="0" fontId="4" numFmtId="0" xfId="0" applyAlignment="1" applyBorder="1" applyFont="1">
      <alignment horizontal="center" vertical="center"/>
    </xf>
    <xf borderId="13" fillId="0" fontId="4" numFmtId="166" xfId="0" applyAlignment="1" applyBorder="1" applyFont="1" applyNumberFormat="1">
      <alignment horizontal="center" vertical="center"/>
    </xf>
    <xf borderId="71" fillId="0" fontId="4" numFmtId="0" xfId="0" applyAlignment="1" applyBorder="1" applyFont="1">
      <alignment horizontal="center" vertical="center"/>
    </xf>
    <xf borderId="25" fillId="0" fontId="4" numFmtId="166" xfId="0" applyAlignment="1" applyBorder="1" applyFont="1" applyNumberFormat="1">
      <alignment horizontal="center" vertical="center"/>
    </xf>
    <xf borderId="10" fillId="0" fontId="4" numFmtId="166" xfId="0" applyBorder="1" applyFont="1" applyNumberFormat="1"/>
    <xf borderId="27" fillId="2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/>
    </xf>
    <xf borderId="11" fillId="2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readingOrder="0"/>
    </xf>
    <xf borderId="72" fillId="0" fontId="4" numFmtId="166" xfId="0" applyBorder="1" applyFont="1" applyNumberFormat="1"/>
    <xf borderId="73" fillId="0" fontId="12" numFmtId="166" xfId="0" applyBorder="1" applyFont="1" applyNumberFormat="1"/>
    <xf borderId="72" fillId="0" fontId="12" numFmtId="166" xfId="0" applyBorder="1" applyFont="1" applyNumberFormat="1"/>
    <xf borderId="73" fillId="0" fontId="4" numFmtId="0" xfId="0" applyBorder="1" applyFont="1"/>
    <xf borderId="72" fillId="0" fontId="4" numFmtId="0" xfId="0" applyBorder="1" applyFont="1"/>
    <xf borderId="74" fillId="6" fontId="4" numFmtId="0" xfId="0" applyBorder="1" applyFont="1"/>
    <xf borderId="75" fillId="6" fontId="4" numFmtId="0" xfId="0" applyBorder="1" applyFont="1"/>
    <xf borderId="74" fillId="9" fontId="4" numFmtId="0" xfId="0" applyBorder="1" applyFont="1"/>
    <xf borderId="75" fillId="9" fontId="4" numFmtId="0" xfId="0" applyBorder="1" applyFont="1"/>
    <xf borderId="76" fillId="9" fontId="4" numFmtId="166" xfId="0" applyBorder="1" applyFont="1" applyNumberFormat="1"/>
    <xf borderId="75" fillId="10" fontId="4" numFmtId="0" xfId="0" applyBorder="1" applyFont="1"/>
    <xf borderId="75" fillId="7" fontId="4" numFmtId="166" xfId="0" applyBorder="1" applyFont="1" applyNumberFormat="1"/>
    <xf borderId="76" fillId="7" fontId="4" numFmtId="166" xfId="0" applyBorder="1" applyFont="1" applyNumberFormat="1"/>
    <xf borderId="74" fillId="11" fontId="12" numFmtId="0" xfId="0" applyBorder="1" applyFont="1"/>
    <xf borderId="76" fillId="11" fontId="12" numFmtId="0" xfId="0" applyBorder="1" applyFont="1"/>
    <xf borderId="77" fillId="0" fontId="4" numFmtId="1" xfId="0" applyAlignment="1" applyBorder="1" applyFont="1" applyNumberFormat="1">
      <alignment horizontal="center"/>
    </xf>
    <xf borderId="55" fillId="7" fontId="4" numFmtId="0" xfId="0" applyBorder="1" applyFont="1"/>
    <xf borderId="15" fillId="0" fontId="8" numFmtId="0" xfId="0" applyAlignment="1" applyBorder="1" applyFont="1">
      <alignment horizontal="center"/>
    </xf>
    <xf borderId="26" fillId="0" fontId="8" numFmtId="0" xfId="0" applyBorder="1" applyFont="1"/>
    <xf borderId="27" fillId="0" fontId="8" numFmtId="0" xfId="0" applyBorder="1" applyFont="1"/>
    <xf borderId="2" fillId="0" fontId="8" numFmtId="0" xfId="0" applyBorder="1" applyFont="1"/>
    <xf borderId="9" fillId="0" fontId="8" numFmtId="0" xfId="0" applyBorder="1" applyFont="1"/>
    <xf borderId="25" fillId="0" fontId="8" numFmtId="0" xfId="0" applyBorder="1" applyFont="1"/>
    <xf borderId="10" fillId="0" fontId="8" numFmtId="0" xfId="0" applyBorder="1" applyFont="1"/>
    <xf borderId="0" fillId="0" fontId="8" numFmtId="0" xfId="0" applyFont="1"/>
    <xf borderId="16" fillId="0" fontId="8" numFmtId="0" xfId="0" applyBorder="1" applyFont="1"/>
    <xf borderId="4" fillId="0" fontId="8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Funcionamiento!$C$3:$C$367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59745"/>
        <c:axId val="1136037338"/>
      </c:scatterChart>
      <c:valAx>
        <c:axId val="306159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6037338"/>
      </c:valAx>
      <c:valAx>
        <c:axId val="11360373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615974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Cañadón Seco - Caleta Olivia </a:t>
            </a:r>
          </a:p>
        </c:rich>
      </c:tx>
      <c:layout>
        <c:manualLayout>
          <c:xMode val="edge"/>
          <c:yMode val="edge"/>
          <c:x val="0.24362591380197327"/>
          <c:y val="0.037192003719200374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Funcionamiento!$J$3:$J$367</c:f>
              <c:numCache/>
            </c:numRef>
          </c:yVal>
        </c:ser>
        <c:ser>
          <c:idx val="1"/>
          <c:order val="1"/>
          <c:tx>
            <c:v>Capacidad Terminal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Funcionamiento!$BP$2:$BP$367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03403"/>
        <c:axId val="521222418"/>
      </c:scatterChart>
      <c:valAx>
        <c:axId val="863403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1222418"/>
      </c:valAx>
      <c:valAx>
        <c:axId val="52122241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340340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Escalante - Caleta Córdova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Funcionamiento!$K$3:$K$367</c:f>
              <c:numCache/>
            </c:numRef>
          </c:yVal>
        </c:ser>
        <c:ser>
          <c:idx val="1"/>
          <c:order val="1"/>
          <c:tx>
            <c:v>Capacidad Terminal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Funcionamiento!$BQ$2:$BQ$367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1269"/>
        <c:axId val="1005371318"/>
      </c:scatterChart>
      <c:valAx>
        <c:axId val="461521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5371318"/>
      </c:valAx>
      <c:valAx>
        <c:axId val="100537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152126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Cañadón Seco - Caleta Olivia </a:t>
            </a:r>
          </a:p>
        </c:rich>
      </c:tx>
      <c:layout>
        <c:manualLayout>
          <c:xMode val="edge"/>
          <c:yMode val="edge"/>
          <c:x val="0.24362591380197327"/>
          <c:y val="0.03719200371920037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Funcionamiento!$AW$3:$AW$367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55458"/>
        <c:axId val="1367041111"/>
      </c:scatterChart>
      <c:valAx>
        <c:axId val="1192155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041111"/>
      </c:valAx>
      <c:valAx>
        <c:axId val="136704111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215545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Cañadón Seco - Caleta Olivia </a:t>
            </a:r>
          </a:p>
        </c:rich>
      </c:tx>
      <c:layout>
        <c:manualLayout>
          <c:xMode val="edge"/>
          <c:yMode val="edge"/>
          <c:x val="0.24362591380197327"/>
          <c:y val="0.03719200371920037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Funcionamiento!$AX$3:$AX$367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61108"/>
        <c:axId val="1788643927"/>
      </c:scatterChart>
      <c:valAx>
        <c:axId val="328361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8643927"/>
      </c:valAx>
      <c:valAx>
        <c:axId val="178864392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836110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Medanito - Puerto Rosales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Funcionamiento!$D$3:$D$367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144"/>
        <c:axId val="1038217834"/>
      </c:scatterChart>
      <c:valAx>
        <c:axId val="159977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8217834"/>
      </c:valAx>
      <c:valAx>
        <c:axId val="1038217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977144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Total - Puerto Rosales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Funcionamiento!$E$3:$E$367</c:f>
              <c:numCache/>
            </c:numRef>
          </c:yVal>
        </c:ser>
        <c:ser>
          <c:idx val="1"/>
          <c:order val="1"/>
          <c:tx>
            <c:v>Capacidad OTE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Funcionamiento!$BR$2:$BR$367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729621"/>
        <c:axId val="1874421680"/>
      </c:scatterChart>
      <c:valAx>
        <c:axId val="19227296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4421680"/>
      </c:valAx>
      <c:valAx>
        <c:axId val="1874421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272962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Medanito - Dock Sud </a:t>
            </a:r>
          </a:p>
        </c:rich>
      </c:tx>
      <c:layout>
        <c:manualLayout>
          <c:xMode val="edge"/>
          <c:yMode val="edge"/>
          <c:x val="0.24362591380197327"/>
          <c:y val="0.03719200371920037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Funcionamiento!$H$3:$H$367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35244"/>
        <c:axId val="2088073563"/>
      </c:scatterChart>
      <c:valAx>
        <c:axId val="1140335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8073563"/>
      </c:valAx>
      <c:valAx>
        <c:axId val="208807356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033524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Stock Pesados - Dock Sud </a:t>
            </a:r>
          </a:p>
        </c:rich>
      </c:tx>
      <c:layout>
        <c:manualLayout>
          <c:xMode val="edge"/>
          <c:yMode val="edge"/>
          <c:x val="0.24362591380197327"/>
          <c:y val="0.03719200371920037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Stock Pesados - Puerto Rosales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Funcionamiento!$A$3:$A$367</c:f>
            </c:numRef>
          </c:xVal>
          <c:yVal>
            <c:numRef>
              <c:f>Funcionamiento!$G$3:$G$367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99957"/>
        <c:axId val="1310055917"/>
      </c:scatterChart>
      <c:valAx>
        <c:axId val="1844999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0055917"/>
      </c:valAx>
      <c:valAx>
        <c:axId val="131005591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499995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image" Target="../media/image1.png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</xdr:row>
      <xdr:rowOff>28575</xdr:rowOff>
    </xdr:from>
    <xdr:ext cx="5410200" cy="2714625"/>
    <xdr:graphicFrame>
      <xdr:nvGraphicFramePr>
        <xdr:cNvPr id="13129099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17</xdr:row>
      <xdr:rowOff>19050</xdr:rowOff>
    </xdr:from>
    <xdr:ext cx="5362575" cy="3019425"/>
    <xdr:graphicFrame>
      <xdr:nvGraphicFramePr>
        <xdr:cNvPr id="11938682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17</xdr:row>
      <xdr:rowOff>19050</xdr:rowOff>
    </xdr:from>
    <xdr:ext cx="5353050" cy="3105150"/>
    <xdr:graphicFrame>
      <xdr:nvGraphicFramePr>
        <xdr:cNvPr id="144986948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485775</xdr:colOff>
      <xdr:row>54</xdr:row>
      <xdr:rowOff>9525</xdr:rowOff>
    </xdr:from>
    <xdr:ext cx="5286375" cy="3019425"/>
    <xdr:graphicFrame>
      <xdr:nvGraphicFramePr>
        <xdr:cNvPr id="134232921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238125</xdr:colOff>
      <xdr:row>54</xdr:row>
      <xdr:rowOff>38100</xdr:rowOff>
    </xdr:from>
    <xdr:ext cx="5362575" cy="3038475"/>
    <xdr:graphicFrame>
      <xdr:nvGraphicFramePr>
        <xdr:cNvPr id="151247843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104775</xdr:colOff>
      <xdr:row>0</xdr:row>
      <xdr:rowOff>171450</xdr:rowOff>
    </xdr:from>
    <xdr:ext cx="5410200" cy="2714625"/>
    <xdr:graphicFrame>
      <xdr:nvGraphicFramePr>
        <xdr:cNvPr id="27929204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0</xdr:rowOff>
    </xdr:from>
    <xdr:ext cx="5410200" cy="2714625"/>
    <xdr:graphicFrame>
      <xdr:nvGraphicFramePr>
        <xdr:cNvPr id="62751266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457200</xdr:colOff>
      <xdr:row>35</xdr:row>
      <xdr:rowOff>161925</xdr:rowOff>
    </xdr:from>
    <xdr:ext cx="5295900" cy="3019425"/>
    <xdr:graphicFrame>
      <xdr:nvGraphicFramePr>
        <xdr:cNvPr id="50146104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123825</xdr:colOff>
      <xdr:row>35</xdr:row>
      <xdr:rowOff>161925</xdr:rowOff>
    </xdr:from>
    <xdr:ext cx="5353050" cy="3019425"/>
    <xdr:graphicFrame>
      <xdr:nvGraphicFramePr>
        <xdr:cNvPr id="128584797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42</xdr:col>
      <xdr:colOff>219075</xdr:colOff>
      <xdr:row>16</xdr:row>
      <xdr:rowOff>133350</xdr:rowOff>
    </xdr:from>
    <xdr:ext cx="4162425" cy="12668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124700" cy="3790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21.86"/>
    <col customWidth="1" min="3" max="3" width="20.43"/>
    <col customWidth="1" min="4" max="13" width="12.57"/>
    <col customWidth="1" min="16" max="16" width="21.86"/>
    <col customWidth="1" min="17" max="17" width="20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/>
      <c r="B2" s="3" t="s">
        <v>0</v>
      </c>
      <c r="C2" s="4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5" t="s">
        <v>6</v>
      </c>
      <c r="I2" s="5" t="s">
        <v>7</v>
      </c>
      <c r="J2" s="1"/>
      <c r="P2" s="3" t="s">
        <v>0</v>
      </c>
      <c r="Q2" s="4" t="s">
        <v>1</v>
      </c>
      <c r="R2" s="6" t="s">
        <v>4</v>
      </c>
      <c r="S2" s="7" t="s">
        <v>8</v>
      </c>
      <c r="T2" s="5" t="s">
        <v>9</v>
      </c>
      <c r="U2" s="5" t="s">
        <v>10</v>
      </c>
    </row>
    <row r="3">
      <c r="A3" s="8"/>
      <c r="B3" s="9" t="s">
        <v>11</v>
      </c>
      <c r="C3" s="10">
        <v>72000.0</v>
      </c>
      <c r="D3" s="11">
        <v>6.0</v>
      </c>
      <c r="E3" s="12">
        <v>4.0</v>
      </c>
      <c r="F3" s="13">
        <v>3.0</v>
      </c>
      <c r="G3" s="12">
        <v>6.0</v>
      </c>
      <c r="H3" s="12">
        <v>4.0</v>
      </c>
      <c r="I3" s="12">
        <v>3.0</v>
      </c>
      <c r="J3" s="1"/>
      <c r="P3" s="9" t="s">
        <v>11</v>
      </c>
      <c r="Q3" s="10">
        <v>72000.0</v>
      </c>
      <c r="R3" s="13">
        <v>3.0</v>
      </c>
      <c r="S3" s="14" t="s">
        <v>12</v>
      </c>
      <c r="T3" s="15" t="s">
        <v>13</v>
      </c>
      <c r="U3" s="15" t="s">
        <v>14</v>
      </c>
    </row>
    <row r="4">
      <c r="A4" s="8"/>
      <c r="B4" s="9" t="s">
        <v>15</v>
      </c>
      <c r="C4" s="16">
        <v>110000.0</v>
      </c>
      <c r="D4" s="11">
        <v>0.0</v>
      </c>
      <c r="E4" s="12">
        <v>1.0</v>
      </c>
      <c r="F4" s="13">
        <v>2.0</v>
      </c>
      <c r="G4" s="12">
        <v>0.0</v>
      </c>
      <c r="H4" s="12">
        <v>1.0</v>
      </c>
      <c r="I4" s="12">
        <v>2.0</v>
      </c>
      <c r="J4" s="1"/>
      <c r="P4" s="9" t="s">
        <v>15</v>
      </c>
      <c r="Q4" s="16">
        <v>110000.0</v>
      </c>
      <c r="R4" s="13">
        <v>2.0</v>
      </c>
      <c r="S4" s="17"/>
      <c r="T4" s="17"/>
      <c r="U4" s="17"/>
    </row>
    <row r="5">
      <c r="A5" s="8"/>
      <c r="B5" s="18" t="s">
        <v>16</v>
      </c>
      <c r="C5" s="19">
        <v>100000.0</v>
      </c>
      <c r="D5" s="11">
        <v>0.0</v>
      </c>
      <c r="E5" s="12">
        <v>0.0</v>
      </c>
      <c r="F5" s="13">
        <v>0.0</v>
      </c>
      <c r="G5" s="12">
        <v>1.0</v>
      </c>
      <c r="H5" s="12">
        <v>1.0</v>
      </c>
      <c r="I5" s="12">
        <v>1.0</v>
      </c>
      <c r="J5" s="1"/>
      <c r="P5" s="18" t="s">
        <v>16</v>
      </c>
      <c r="Q5" s="19">
        <v>100000.0</v>
      </c>
      <c r="R5" s="13">
        <v>0.0</v>
      </c>
      <c r="S5" s="20"/>
      <c r="T5" s="20"/>
      <c r="U5" s="20"/>
    </row>
    <row r="6">
      <c r="A6" s="21"/>
      <c r="B6" s="22" t="s">
        <v>17</v>
      </c>
      <c r="C6" s="23"/>
      <c r="D6" s="24">
        <v>0.9970445829107474</v>
      </c>
      <c r="E6" s="24">
        <v>0.9955490750694603</v>
      </c>
      <c r="F6" s="25">
        <v>0.9992459077062235</v>
      </c>
      <c r="G6" s="24">
        <v>0.9965655157515558</v>
      </c>
      <c r="H6" s="24">
        <v>0.9958883449929853</v>
      </c>
      <c r="I6" s="24">
        <v>0.9937065633347874</v>
      </c>
      <c r="J6" s="26"/>
      <c r="P6" s="22" t="s">
        <v>17</v>
      </c>
      <c r="Q6" s="23"/>
      <c r="R6" s="25">
        <v>0.9992459077062235</v>
      </c>
      <c r="S6" s="24">
        <v>0.9775329831737315</v>
      </c>
      <c r="T6" s="24">
        <v>0.9974519941600204</v>
      </c>
      <c r="U6" s="24">
        <v>0.8629858807734185</v>
      </c>
    </row>
    <row r="7">
      <c r="A7" s="21"/>
      <c r="B7" s="27" t="s">
        <v>18</v>
      </c>
      <c r="C7" s="28"/>
      <c r="D7" s="24">
        <v>0.9404109589041096</v>
      </c>
      <c r="E7" s="24">
        <v>0.9404109589041096</v>
      </c>
      <c r="F7" s="25">
        <v>0.9376712328767123</v>
      </c>
      <c r="G7" s="24">
        <v>0.9404109589041096</v>
      </c>
      <c r="H7" s="24">
        <v>0.9404109589041096</v>
      </c>
      <c r="I7" s="24">
        <v>0.934931506849315</v>
      </c>
      <c r="J7" s="26"/>
      <c r="P7" s="27" t="s">
        <v>18</v>
      </c>
      <c r="Q7" s="28"/>
      <c r="R7" s="25">
        <v>0.9376712328767123</v>
      </c>
      <c r="S7" s="24">
        <v>0.934931506849315</v>
      </c>
      <c r="T7" s="24">
        <v>0.9842465753424657</v>
      </c>
      <c r="U7" s="24">
        <v>0.9897260273972602</v>
      </c>
    </row>
    <row r="8">
      <c r="A8" s="8"/>
      <c r="B8" s="29" t="s">
        <v>19</v>
      </c>
      <c r="C8" s="30" t="s">
        <v>20</v>
      </c>
      <c r="D8" s="31">
        <v>271.16067460317464</v>
      </c>
      <c r="E8" s="31">
        <v>269.4964761904762</v>
      </c>
      <c r="F8" s="32">
        <v>278.0483095238095</v>
      </c>
      <c r="G8" s="31">
        <v>271.16067460317464</v>
      </c>
      <c r="H8" s="31">
        <v>268.18080952380956</v>
      </c>
      <c r="I8" s="31">
        <v>277.3904761904762</v>
      </c>
      <c r="J8" s="33"/>
      <c r="P8" s="29" t="s">
        <v>19</v>
      </c>
      <c r="Q8" s="30" t="s">
        <v>20</v>
      </c>
      <c r="R8" s="32">
        <v>278.0483095238095</v>
      </c>
      <c r="S8" s="31">
        <v>284.6266428571429</v>
      </c>
      <c r="T8" s="31">
        <v>294.2460476190476</v>
      </c>
      <c r="U8" s="31">
        <v>279.7737142857143</v>
      </c>
    </row>
    <row r="9">
      <c r="A9" s="8"/>
      <c r="B9" s="29" t="s">
        <v>21</v>
      </c>
      <c r="C9" s="30" t="s">
        <v>22</v>
      </c>
      <c r="D9" s="31">
        <v>15.08500289894526</v>
      </c>
      <c r="E9" s="31">
        <v>13.089966271679806</v>
      </c>
      <c r="F9" s="32">
        <v>12.63559318037637</v>
      </c>
      <c r="G9" s="31">
        <v>15.08500289894526</v>
      </c>
      <c r="H9" s="31">
        <v>13.216467658007828</v>
      </c>
      <c r="I9" s="31">
        <v>12.765828998416449</v>
      </c>
      <c r="J9" s="33"/>
      <c r="P9" s="29" t="s">
        <v>21</v>
      </c>
      <c r="Q9" s="30" t="s">
        <v>22</v>
      </c>
      <c r="R9" s="32">
        <v>12.63559318037637</v>
      </c>
      <c r="S9" s="31">
        <v>9.936254693518372</v>
      </c>
      <c r="T9" s="31">
        <v>9.200004234811034</v>
      </c>
      <c r="U9" s="31">
        <v>11.415964452665321</v>
      </c>
    </row>
    <row r="10">
      <c r="A10" s="8"/>
      <c r="B10" s="29" t="s">
        <v>23</v>
      </c>
      <c r="C10" s="30" t="s">
        <v>24</v>
      </c>
      <c r="D10" s="31">
        <v>30.909356306648647</v>
      </c>
      <c r="E10" s="31">
        <v>26.31715624201778</v>
      </c>
      <c r="F10" s="32">
        <v>23.718765889075357</v>
      </c>
      <c r="G10" s="31">
        <v>30.909356306648647</v>
      </c>
      <c r="H10" s="31">
        <v>26.709506307522325</v>
      </c>
      <c r="I10" s="31">
        <v>24.05451806290633</v>
      </c>
      <c r="J10" s="33"/>
      <c r="P10" s="29" t="s">
        <v>23</v>
      </c>
      <c r="Q10" s="30" t="s">
        <v>24</v>
      </c>
      <c r="R10" s="32">
        <v>23.718765889075357</v>
      </c>
      <c r="S10" s="31">
        <v>17.411634902767926</v>
      </c>
      <c r="T10" s="31">
        <v>15.202431234672064</v>
      </c>
      <c r="U10" s="31">
        <v>20.708281138443564</v>
      </c>
    </row>
    <row r="11">
      <c r="A11" s="34"/>
      <c r="B11" s="34"/>
      <c r="C11" s="34"/>
    </row>
    <row r="12">
      <c r="A12" s="35"/>
      <c r="B12" s="35"/>
      <c r="C12" s="35"/>
      <c r="D12" s="36"/>
      <c r="E12" s="36"/>
      <c r="F12" s="36"/>
      <c r="G12" s="36"/>
      <c r="H12" s="36"/>
      <c r="I12" s="36"/>
    </row>
    <row r="13">
      <c r="A13" s="37"/>
      <c r="B13" s="38" t="s">
        <v>25</v>
      </c>
      <c r="C13" s="7" t="s">
        <v>1</v>
      </c>
      <c r="D13" s="7" t="s">
        <v>26</v>
      </c>
      <c r="E13" s="7" t="s">
        <v>27</v>
      </c>
      <c r="F13" s="7" t="s">
        <v>28</v>
      </c>
      <c r="G13" s="7" t="s">
        <v>29</v>
      </c>
      <c r="H13" s="7" t="s">
        <v>30</v>
      </c>
      <c r="I13" s="7" t="s">
        <v>31</v>
      </c>
    </row>
    <row r="14">
      <c r="A14" s="8"/>
      <c r="B14" s="29" t="s">
        <v>11</v>
      </c>
      <c r="C14" s="39">
        <v>72000.0</v>
      </c>
      <c r="D14" s="12">
        <v>6.0</v>
      </c>
      <c r="E14" s="12">
        <v>4.0</v>
      </c>
      <c r="F14" s="12">
        <v>3.0</v>
      </c>
      <c r="G14" s="12">
        <v>6.0</v>
      </c>
      <c r="H14" s="12">
        <v>4.0</v>
      </c>
      <c r="I14" s="12">
        <v>3.0</v>
      </c>
    </row>
    <row r="15">
      <c r="A15" s="8"/>
      <c r="B15" s="29" t="s">
        <v>15</v>
      </c>
      <c r="C15" s="12">
        <v>110000.0</v>
      </c>
      <c r="D15" s="12">
        <v>0.0</v>
      </c>
      <c r="E15" s="12">
        <v>1.0</v>
      </c>
      <c r="F15" s="12">
        <v>2.0</v>
      </c>
      <c r="G15" s="12">
        <v>0.0</v>
      </c>
      <c r="H15" s="12">
        <v>1.0</v>
      </c>
      <c r="I15" s="12">
        <v>2.0</v>
      </c>
    </row>
    <row r="16">
      <c r="A16" s="8"/>
      <c r="B16" s="29" t="s">
        <v>16</v>
      </c>
      <c r="C16" s="12">
        <v>100000.0</v>
      </c>
      <c r="D16" s="12">
        <v>0.0</v>
      </c>
      <c r="E16" s="12">
        <v>0.0</v>
      </c>
      <c r="F16" s="12">
        <v>0.0</v>
      </c>
      <c r="G16" s="12">
        <v>1.0</v>
      </c>
      <c r="H16" s="12">
        <v>1.0</v>
      </c>
      <c r="I16" s="12">
        <v>1.0</v>
      </c>
    </row>
    <row r="17">
      <c r="A17" s="21"/>
      <c r="B17" s="27" t="s">
        <v>17</v>
      </c>
      <c r="C17" s="28"/>
      <c r="D17" s="40">
        <v>0.9970445829107474</v>
      </c>
      <c r="E17" s="40">
        <v>0.9955490750694603</v>
      </c>
      <c r="F17" s="40">
        <v>0.9992459077062235</v>
      </c>
      <c r="G17" s="40">
        <v>0.9965655157515558</v>
      </c>
      <c r="H17" s="40">
        <v>0.9958883449929853</v>
      </c>
      <c r="I17" s="40">
        <v>0.9937065633347874</v>
      </c>
    </row>
    <row r="18">
      <c r="A18" s="21"/>
      <c r="B18" s="27" t="s">
        <v>18</v>
      </c>
      <c r="C18" s="28"/>
      <c r="D18" s="40">
        <v>0.9404109589041096</v>
      </c>
      <c r="E18" s="40">
        <v>0.9404109589041096</v>
      </c>
      <c r="F18" s="40">
        <v>0.9376712328767123</v>
      </c>
      <c r="G18" s="40">
        <v>0.9404109589041096</v>
      </c>
      <c r="H18" s="40">
        <v>0.9404109589041096</v>
      </c>
      <c r="I18" s="40">
        <v>0.934931506849315</v>
      </c>
    </row>
    <row r="19">
      <c r="A19" s="8"/>
      <c r="B19" s="29" t="s">
        <v>19</v>
      </c>
      <c r="C19" s="30" t="s">
        <v>20</v>
      </c>
      <c r="D19" s="41">
        <v>271.16067460317464</v>
      </c>
      <c r="E19" s="41">
        <v>269.4964761904762</v>
      </c>
      <c r="F19" s="41">
        <v>278.0483095238095</v>
      </c>
      <c r="G19" s="41">
        <v>271.16067460317464</v>
      </c>
      <c r="H19" s="41">
        <v>268.18080952380956</v>
      </c>
      <c r="I19" s="41">
        <v>277.3904761904762</v>
      </c>
    </row>
    <row r="20">
      <c r="A20" s="8"/>
      <c r="B20" s="29" t="s">
        <v>21</v>
      </c>
      <c r="C20" s="30" t="s">
        <v>22</v>
      </c>
      <c r="D20" s="41">
        <v>15.08500289894526</v>
      </c>
      <c r="E20" s="41">
        <v>13.089966271679806</v>
      </c>
      <c r="F20" s="41">
        <v>12.63559318037637</v>
      </c>
      <c r="G20" s="41">
        <v>15.08500289894526</v>
      </c>
      <c r="H20" s="41">
        <v>13.216467658007828</v>
      </c>
      <c r="I20" s="41">
        <v>12.765828998416449</v>
      </c>
    </row>
    <row r="21">
      <c r="A21" s="8"/>
      <c r="B21" s="29" t="s">
        <v>23</v>
      </c>
      <c r="C21" s="30" t="s">
        <v>24</v>
      </c>
      <c r="D21" s="41">
        <v>30.909356306648647</v>
      </c>
      <c r="E21" s="41">
        <v>26.31715624201778</v>
      </c>
      <c r="F21" s="41">
        <v>23.718765889075357</v>
      </c>
      <c r="G21" s="41">
        <v>30.909356306648647</v>
      </c>
      <c r="H21" s="41">
        <v>26.709506307522325</v>
      </c>
      <c r="I21" s="41">
        <v>24.05451806290633</v>
      </c>
    </row>
    <row r="22">
      <c r="A22" s="36"/>
      <c r="B22" s="36"/>
      <c r="C22" s="36"/>
      <c r="D22" s="36"/>
      <c r="E22" s="36"/>
      <c r="F22" s="36"/>
      <c r="G22" s="36"/>
      <c r="H22" s="36"/>
      <c r="I22" s="36"/>
    </row>
    <row r="23">
      <c r="A23" s="37"/>
      <c r="B23" s="38" t="s">
        <v>32</v>
      </c>
      <c r="C23" s="7" t="s">
        <v>1</v>
      </c>
      <c r="D23" s="7" t="s">
        <v>26</v>
      </c>
      <c r="E23" s="7" t="s">
        <v>27</v>
      </c>
      <c r="F23" s="7" t="s">
        <v>28</v>
      </c>
      <c r="G23" s="7" t="s">
        <v>29</v>
      </c>
      <c r="H23" s="7" t="s">
        <v>30</v>
      </c>
      <c r="I23" s="7" t="s">
        <v>31</v>
      </c>
    </row>
    <row r="24">
      <c r="A24" s="8"/>
      <c r="B24" s="29" t="s">
        <v>11</v>
      </c>
      <c r="C24" s="39">
        <v>72000.0</v>
      </c>
      <c r="D24" s="12">
        <v>6.0</v>
      </c>
      <c r="E24" s="12">
        <v>4.0</v>
      </c>
      <c r="F24" s="12">
        <v>3.0</v>
      </c>
      <c r="G24" s="12">
        <v>6.0</v>
      </c>
      <c r="H24" s="12">
        <v>4.0</v>
      </c>
      <c r="I24" s="12">
        <v>3.0</v>
      </c>
    </row>
    <row r="25">
      <c r="A25" s="8"/>
      <c r="B25" s="29" t="s">
        <v>15</v>
      </c>
      <c r="C25" s="12">
        <v>110000.0</v>
      </c>
      <c r="D25" s="12">
        <v>0.0</v>
      </c>
      <c r="E25" s="12">
        <v>1.0</v>
      </c>
      <c r="F25" s="12">
        <v>2.0</v>
      </c>
      <c r="G25" s="12">
        <v>0.0</v>
      </c>
      <c r="H25" s="12">
        <v>1.0</v>
      </c>
      <c r="I25" s="12">
        <v>2.0</v>
      </c>
    </row>
    <row r="26">
      <c r="A26" s="8"/>
      <c r="B26" s="29" t="s">
        <v>16</v>
      </c>
      <c r="C26" s="12">
        <v>100000.0</v>
      </c>
      <c r="D26" s="12">
        <v>0.0</v>
      </c>
      <c r="E26" s="12">
        <v>0.0</v>
      </c>
      <c r="F26" s="12">
        <v>0.0</v>
      </c>
      <c r="G26" s="12">
        <v>1.0</v>
      </c>
      <c r="H26" s="12">
        <v>1.0</v>
      </c>
      <c r="I26" s="12">
        <v>1.0</v>
      </c>
    </row>
    <row r="27">
      <c r="A27" s="21"/>
      <c r="B27" s="27" t="s">
        <v>17</v>
      </c>
      <c r="C27" s="28"/>
      <c r="D27" s="40">
        <v>0.9970445829107474</v>
      </c>
      <c r="E27" s="40">
        <v>0.9955490750694603</v>
      </c>
      <c r="F27" s="40">
        <v>0.9992459077062235</v>
      </c>
      <c r="G27" s="40">
        <v>0.9965655157515558</v>
      </c>
      <c r="H27" s="40">
        <v>0.9958883449929853</v>
      </c>
      <c r="I27" s="40">
        <v>0.9937065633347874</v>
      </c>
    </row>
    <row r="28">
      <c r="A28" s="21"/>
      <c r="B28" s="27" t="s">
        <v>18</v>
      </c>
      <c r="C28" s="28"/>
      <c r="D28" s="40">
        <v>0.9404109589041096</v>
      </c>
      <c r="E28" s="40">
        <v>0.9404109589041096</v>
      </c>
      <c r="F28" s="40">
        <v>0.9376712328767123</v>
      </c>
      <c r="G28" s="40">
        <v>0.9404109589041096</v>
      </c>
      <c r="H28" s="40">
        <v>0.9404109589041096</v>
      </c>
      <c r="I28" s="40">
        <v>0.934931506849315</v>
      </c>
    </row>
    <row r="29">
      <c r="A29" s="8"/>
      <c r="B29" s="29" t="s">
        <v>19</v>
      </c>
      <c r="C29" s="30" t="s">
        <v>20</v>
      </c>
      <c r="D29" s="41">
        <v>271.16067460317464</v>
      </c>
      <c r="E29" s="41">
        <v>269.4964761904762</v>
      </c>
      <c r="F29" s="41">
        <v>278.0483095238095</v>
      </c>
      <c r="G29" s="41">
        <v>271.16067460317464</v>
      </c>
      <c r="H29" s="41">
        <v>268.18080952380956</v>
      </c>
      <c r="I29" s="41">
        <v>277.3904761904762</v>
      </c>
    </row>
    <row r="30">
      <c r="A30" s="8"/>
      <c r="B30" s="29" t="s">
        <v>21</v>
      </c>
      <c r="C30" s="30" t="s">
        <v>22</v>
      </c>
      <c r="D30" s="41">
        <v>15.08500289894526</v>
      </c>
      <c r="E30" s="41">
        <v>13.089966271679806</v>
      </c>
      <c r="F30" s="41">
        <v>12.63559318037637</v>
      </c>
      <c r="G30" s="41">
        <v>15.08500289894526</v>
      </c>
      <c r="H30" s="41">
        <v>13.216467658007828</v>
      </c>
      <c r="I30" s="41">
        <v>12.765828998416449</v>
      </c>
    </row>
    <row r="31">
      <c r="A31" s="8"/>
      <c r="B31" s="29" t="s">
        <v>23</v>
      </c>
      <c r="C31" s="30" t="s">
        <v>24</v>
      </c>
      <c r="D31" s="41">
        <v>30.909356306648647</v>
      </c>
      <c r="E31" s="41">
        <v>26.31715624201778</v>
      </c>
      <c r="F31" s="41">
        <v>23.718765889075357</v>
      </c>
      <c r="G31" s="41">
        <v>30.909356306648647</v>
      </c>
      <c r="H31" s="41">
        <v>26.709506307522325</v>
      </c>
      <c r="I31" s="41">
        <v>24.05451806290633</v>
      </c>
    </row>
  </sheetData>
  <mergeCells count="11">
    <mergeCell ref="B27:C27"/>
    <mergeCell ref="B28:C28"/>
    <mergeCell ref="P6:Q6"/>
    <mergeCell ref="P7:Q7"/>
    <mergeCell ref="S3:S5"/>
    <mergeCell ref="T3:T5"/>
    <mergeCell ref="U3:U5"/>
    <mergeCell ref="B6:C6"/>
    <mergeCell ref="B7:C7"/>
    <mergeCell ref="B17:C17"/>
    <mergeCell ref="B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  <col customWidth="1" min="25" max="25" width="18.71"/>
    <col customWidth="1" min="26" max="26" width="12.0"/>
    <col customWidth="1" min="27" max="27" width="18.14"/>
    <col customWidth="1" min="28" max="30" width="10.71"/>
    <col customWidth="1" min="31" max="31" width="22.29"/>
    <col customWidth="1" min="32" max="32" width="13.86"/>
    <col customWidth="1" min="33" max="37" width="11.43"/>
    <col customWidth="1" min="38" max="38" width="10.71"/>
    <col customWidth="1" min="39" max="39" width="35.0"/>
    <col customWidth="1" min="40" max="40" width="13.86"/>
    <col customWidth="1" min="41" max="42" width="10.71"/>
    <col customWidth="1" min="43" max="43" width="22.29"/>
    <col customWidth="1" min="44" max="52" width="10.71"/>
  </cols>
  <sheetData>
    <row r="1" ht="14.25" customHeight="1"/>
    <row r="2" ht="14.25" customHeight="1">
      <c r="AE2" s="42" t="s">
        <v>33</v>
      </c>
      <c r="AF2" s="43"/>
      <c r="AG2" s="43"/>
      <c r="AH2" s="43"/>
      <c r="AI2" s="43"/>
      <c r="AJ2" s="43"/>
      <c r="AK2" s="44"/>
      <c r="AM2" s="45" t="s">
        <v>34</v>
      </c>
      <c r="AN2" s="46"/>
      <c r="AO2" s="47"/>
    </row>
    <row r="3" ht="14.25" customHeight="1">
      <c r="AE3" s="48" t="s">
        <v>35</v>
      </c>
      <c r="AF3" s="49" t="s">
        <v>36</v>
      </c>
      <c r="AG3" s="49" t="s">
        <v>37</v>
      </c>
      <c r="AH3" s="49" t="s">
        <v>38</v>
      </c>
      <c r="AI3" s="49" t="s">
        <v>39</v>
      </c>
      <c r="AJ3" s="49" t="s">
        <v>40</v>
      </c>
      <c r="AK3" s="50" t="s">
        <v>41</v>
      </c>
      <c r="AM3" s="51" t="s">
        <v>42</v>
      </c>
      <c r="AN3" s="52">
        <f>+SUM(Funcionamiento!$BK$10:$BK$11)*365</f>
        <v>23360000</v>
      </c>
      <c r="AO3" s="53" t="s">
        <v>43</v>
      </c>
    </row>
    <row r="4" ht="14.25" customHeight="1">
      <c r="Y4" s="54" t="s">
        <v>44</v>
      </c>
      <c r="Z4" s="55"/>
      <c r="AA4" s="28"/>
      <c r="AE4" s="51" t="s">
        <v>45</v>
      </c>
      <c r="AF4" s="30">
        <f>+(COUNTIF(Funcionamiento!AA$3:AA$367,"&gt;0")+COUNTIF(Funcionamiento!AE$3:AE$367,"&gt;0"))</f>
        <v>43</v>
      </c>
      <c r="AG4" s="30">
        <f>+(COUNTIF(Funcionamiento!AB$3:AB$367,"&gt;0")+COUNTIF(Funcionamiento!AF$3:AF$367,"&gt;0"))</f>
        <v>40</v>
      </c>
      <c r="AH4" s="30">
        <f>+(COUNTIF(Funcionamiento!AC$3:AC$367,"&gt;0")+COUNTIF(Funcionamiento!AG$3:AG$367,"&gt;0"))</f>
        <v>33</v>
      </c>
      <c r="AI4" s="30">
        <f>+(COUNTIF(Funcionamiento!AD$3:AD$367,"&gt;0")+COUNTIF(Funcionamiento!AH$3:AH$367,"&gt;0"))</f>
        <v>1</v>
      </c>
      <c r="AJ4" s="30">
        <f>+COUNTIF(Funcionamiento!AI$3:AI$367,"&gt;0")</f>
        <v>10</v>
      </c>
      <c r="AK4" s="53">
        <f>+COUNTIF(Funcionamiento!AJ$3:AJ$367,"&gt;0")</f>
        <v>10</v>
      </c>
      <c r="AM4" s="56" t="s">
        <v>46</v>
      </c>
      <c r="AN4" s="57">
        <f>+SUM(Funcionamiento!$BK$15:$BK$16)*365</f>
        <v>1460000</v>
      </c>
      <c r="AO4" s="53" t="s">
        <v>43</v>
      </c>
    </row>
    <row r="5" ht="14.25" customHeight="1">
      <c r="Y5" s="30" t="s">
        <v>17</v>
      </c>
      <c r="Z5" s="58">
        <f t="shared" ref="Z5:Z6" si="1">+AN9</f>
        <v>0.8655866779</v>
      </c>
      <c r="AA5" s="30"/>
      <c r="AE5" s="56" t="s">
        <v>47</v>
      </c>
      <c r="AF5" s="59">
        <f>+(SUM(Funcionamiento!AA$3:AA$367)+SUM(Funcionamiento!AE$3:AE$367))</f>
        <v>4730000</v>
      </c>
      <c r="AG5" s="59">
        <f>+(SUM(Funcionamiento!AB$3:AB$367)+SUM(Funcionamiento!AF$3:AF$367))</f>
        <v>4324000</v>
      </c>
      <c r="AH5" s="59">
        <f>+(SUM(Funcionamiento!AC$3:AC$367)+SUM(Funcionamiento!AG$3:AG$367))</f>
        <v>2409000</v>
      </c>
      <c r="AI5" s="59">
        <f>+(SUM(Funcionamiento!AD$3:AD$367)+SUM(Funcionamiento!AH$3:AH$367))</f>
        <v>72000</v>
      </c>
      <c r="AJ5" s="59">
        <f>+SUM(Funcionamiento!AI$3:AI$367)</f>
        <v>730000</v>
      </c>
      <c r="AK5" s="60">
        <f>+SUM(Funcionamiento!AJ$3:AJ$367)</f>
        <v>730000</v>
      </c>
    </row>
    <row r="6" ht="14.25" customHeight="1">
      <c r="Y6" s="30" t="s">
        <v>18</v>
      </c>
      <c r="Z6" s="61">
        <f t="shared" si="1"/>
        <v>0.9897260274</v>
      </c>
      <c r="AE6" s="62" t="s">
        <v>48</v>
      </c>
      <c r="AF6" s="63">
        <f>+IF(Funcionamiento!BC27=0,0,IF(Funcionamiento!BC27=72000,1,2))</f>
        <v>2</v>
      </c>
      <c r="AG6" s="63">
        <f>+IF(Funcionamiento!BC28=0,0,IF(Funcionamiento!BC28=72000,1,2))</f>
        <v>2</v>
      </c>
      <c r="AH6" s="63">
        <f>+IF(Funcionamiento!BC29=0,0,IF(Funcionamiento!BC29=72000,1,2))</f>
        <v>2</v>
      </c>
      <c r="AI6" s="63">
        <f>+IF(Funcionamiento!BC30=0,0,IF(Funcionamiento!BC30=72000,1,2))</f>
        <v>0</v>
      </c>
      <c r="AJ6" s="63">
        <v>1.0</v>
      </c>
      <c r="AK6" s="63">
        <v>1.0</v>
      </c>
      <c r="AM6" s="64" t="s">
        <v>49</v>
      </c>
      <c r="AN6" s="65">
        <f>+SUM(Funcionamiento!$AR$3:$AS$370)</f>
        <v>20220104.8</v>
      </c>
      <c r="AO6" s="53" t="s">
        <v>43</v>
      </c>
    </row>
    <row r="7" ht="14.25" customHeight="1">
      <c r="Y7" s="30" t="s">
        <v>19</v>
      </c>
      <c r="Z7" s="52">
        <f>+SUM(AF27:AK27)/COUNTIF(AF6:AK6,"&gt;0")</f>
        <v>279.7737143</v>
      </c>
      <c r="AA7" s="30" t="s">
        <v>20</v>
      </c>
      <c r="AM7" s="56" t="s">
        <v>50</v>
      </c>
      <c r="AN7" s="66">
        <f>+SUM(Funcionamiento!$AT$3:$AU$367)</f>
        <v>1445000</v>
      </c>
      <c r="AO7" s="53" t="s">
        <v>43</v>
      </c>
    </row>
    <row r="8" ht="14.25" customHeight="1">
      <c r="Y8" s="30" t="s">
        <v>21</v>
      </c>
      <c r="Z8" s="67">
        <f>+SUM(AF35:AK35)/SUM(AF5:AK5)</f>
        <v>11.35183476</v>
      </c>
      <c r="AA8" s="30" t="s">
        <v>22</v>
      </c>
      <c r="AE8" s="68" t="s">
        <v>51</v>
      </c>
      <c r="AQ8" s="69"/>
      <c r="AR8" s="70" t="s">
        <v>52</v>
      </c>
      <c r="AS8" s="43"/>
      <c r="AT8" s="71"/>
      <c r="AU8" s="70" t="s">
        <v>53</v>
      </c>
      <c r="AV8" s="43"/>
      <c r="AW8" s="44"/>
      <c r="AX8" s="72" t="s">
        <v>54</v>
      </c>
      <c r="AY8" s="43"/>
      <c r="AZ8" s="44"/>
    </row>
    <row r="9" ht="14.25" customHeight="1">
      <c r="Y9" s="30" t="s">
        <v>23</v>
      </c>
      <c r="Z9" s="67">
        <f>+SUM(AF38:AK38)/SUM(AF5:AK5)*1000</f>
        <v>20.59195143</v>
      </c>
      <c r="AA9" s="30" t="s">
        <v>24</v>
      </c>
      <c r="AE9" s="64" t="s">
        <v>55</v>
      </c>
      <c r="AF9" s="73">
        <v>6.14</v>
      </c>
      <c r="AG9" s="73">
        <v>6.14</v>
      </c>
      <c r="AH9" s="73">
        <v>6.14</v>
      </c>
      <c r="AI9" s="73">
        <v>6.14</v>
      </c>
      <c r="AJ9" s="73">
        <v>3.07</v>
      </c>
      <c r="AK9" s="74">
        <v>3.07</v>
      </c>
      <c r="AM9" s="64" t="s">
        <v>17</v>
      </c>
      <c r="AN9" s="75">
        <f t="shared" ref="AN9:AN10" si="2">+AN6/AN3</f>
        <v>0.8655866779</v>
      </c>
      <c r="AO9" s="76"/>
      <c r="AQ9" s="70"/>
      <c r="AR9" s="77" t="s">
        <v>56</v>
      </c>
      <c r="AS9" s="78" t="s">
        <v>57</v>
      </c>
      <c r="AT9" s="79" t="s">
        <v>58</v>
      </c>
      <c r="AU9" s="77" t="s">
        <v>56</v>
      </c>
      <c r="AV9" s="78" t="s">
        <v>57</v>
      </c>
      <c r="AW9" s="80" t="s">
        <v>58</v>
      </c>
      <c r="AX9" s="81" t="s">
        <v>56</v>
      </c>
      <c r="AY9" s="78" t="s">
        <v>57</v>
      </c>
      <c r="AZ9" s="80" t="s">
        <v>58</v>
      </c>
    </row>
    <row r="10" ht="14.25" customHeight="1">
      <c r="AE10" s="51" t="s">
        <v>59</v>
      </c>
      <c r="AF10" s="67">
        <v>33.0</v>
      </c>
      <c r="AG10" s="67">
        <v>33.0</v>
      </c>
      <c r="AH10" s="67">
        <v>33.0</v>
      </c>
      <c r="AI10" s="67">
        <v>33.0</v>
      </c>
      <c r="AJ10" s="67">
        <v>23.571428571428573</v>
      </c>
      <c r="AK10" s="82">
        <v>23.571428571428573</v>
      </c>
      <c r="AM10" s="56" t="s">
        <v>18</v>
      </c>
      <c r="AN10" s="83">
        <f t="shared" si="2"/>
        <v>0.9897260274</v>
      </c>
      <c r="AO10" s="84"/>
      <c r="AQ10" s="85" t="s">
        <v>60</v>
      </c>
      <c r="AR10" s="86">
        <f>72000/4000</f>
        <v>18</v>
      </c>
      <c r="AS10" s="87">
        <v>24.0</v>
      </c>
      <c r="AT10" s="88">
        <v>25.0</v>
      </c>
      <c r="AU10" s="86">
        <v>23.0</v>
      </c>
      <c r="AV10" s="87">
        <v>24.0</v>
      </c>
      <c r="AW10" s="89">
        <v>25.0</v>
      </c>
      <c r="AX10" s="90">
        <f t="shared" ref="AX10:AZ10" si="3">+AU10*30/72</f>
        <v>9.583333333</v>
      </c>
      <c r="AY10" s="91">
        <f t="shared" si="3"/>
        <v>10</v>
      </c>
      <c r="AZ10" s="92">
        <f t="shared" si="3"/>
        <v>10.41666667</v>
      </c>
    </row>
    <row r="11" ht="14.25" customHeight="1">
      <c r="Y11" s="62"/>
      <c r="Z11" s="62"/>
      <c r="AA11" s="62"/>
      <c r="AE11" s="51" t="s">
        <v>61</v>
      </c>
      <c r="AF11" s="67">
        <v>7.3</v>
      </c>
      <c r="AG11" s="67">
        <v>7.3</v>
      </c>
      <c r="AH11" s="67">
        <v>7.3</v>
      </c>
      <c r="AI11" s="67">
        <v>7.3</v>
      </c>
      <c r="AJ11" s="67">
        <v>3.65</v>
      </c>
      <c r="AK11" s="82">
        <v>3.65</v>
      </c>
      <c r="AQ11" s="93" t="s">
        <v>62</v>
      </c>
      <c r="AR11" s="94">
        <v>43.0</v>
      </c>
      <c r="AS11" s="95">
        <v>45.5</v>
      </c>
      <c r="AT11" s="96">
        <v>48.0</v>
      </c>
      <c r="AU11" s="94">
        <v>47.8</v>
      </c>
      <c r="AV11" s="95">
        <v>50.3</v>
      </c>
      <c r="AW11" s="97">
        <v>52.8</v>
      </c>
      <c r="AX11" s="98">
        <f t="shared" ref="AX11:AZ11" si="4">+AR11*5/7</f>
        <v>30.71428571</v>
      </c>
      <c r="AY11" s="99">
        <f t="shared" si="4"/>
        <v>32.5</v>
      </c>
      <c r="AZ11" s="100">
        <f t="shared" si="4"/>
        <v>34.28571429</v>
      </c>
    </row>
    <row r="12" ht="14.25" customHeight="1">
      <c r="Y12" s="62"/>
      <c r="Z12" s="101"/>
      <c r="AA12" s="62"/>
      <c r="AE12" s="51" t="s">
        <v>63</v>
      </c>
      <c r="AF12" s="67">
        <v>32.5</v>
      </c>
      <c r="AG12" s="67">
        <v>32.5</v>
      </c>
      <c r="AH12" s="67">
        <v>32.5</v>
      </c>
      <c r="AI12" s="67">
        <v>32.5</v>
      </c>
      <c r="AJ12" s="67">
        <v>23.214285714285715</v>
      </c>
      <c r="AK12" s="82">
        <v>23.214285714285715</v>
      </c>
      <c r="AQ12" s="93" t="s">
        <v>64</v>
      </c>
      <c r="AR12" s="94">
        <f>72000/2400</f>
        <v>30</v>
      </c>
      <c r="AS12" s="95">
        <v>32.0</v>
      </c>
      <c r="AT12" s="96">
        <v>34.0</v>
      </c>
      <c r="AU12" s="94">
        <v>30.0</v>
      </c>
      <c r="AV12" s="95">
        <v>32.0</v>
      </c>
      <c r="AW12" s="97">
        <v>34.0</v>
      </c>
      <c r="AX12" s="102">
        <f t="shared" ref="AX12:AZ12" si="5">+AU12*30/72</f>
        <v>12.5</v>
      </c>
      <c r="AY12" s="103">
        <f t="shared" si="5"/>
        <v>13.33333333</v>
      </c>
      <c r="AZ12" s="104">
        <f t="shared" si="5"/>
        <v>14.16666667</v>
      </c>
    </row>
    <row r="13" ht="14.25" customHeight="1">
      <c r="Y13" s="62"/>
      <c r="Z13" s="105"/>
      <c r="AA13" s="62"/>
      <c r="AE13" s="56" t="s">
        <v>65</v>
      </c>
      <c r="AF13" s="106">
        <v>6.14</v>
      </c>
      <c r="AG13" s="106">
        <v>6.14</v>
      </c>
      <c r="AH13" s="106">
        <v>6.14</v>
      </c>
      <c r="AI13" s="106">
        <v>6.14</v>
      </c>
      <c r="AJ13" s="106">
        <v>6.14</v>
      </c>
      <c r="AK13" s="107">
        <v>6.14</v>
      </c>
      <c r="AQ13" s="108" t="s">
        <v>66</v>
      </c>
      <c r="AR13" s="109">
        <v>43.0</v>
      </c>
      <c r="AS13" s="110">
        <v>45.5</v>
      </c>
      <c r="AT13" s="111">
        <v>48.0</v>
      </c>
      <c r="AU13" s="109">
        <v>47.8</v>
      </c>
      <c r="AV13" s="110">
        <v>50.3</v>
      </c>
      <c r="AW13" s="112">
        <v>52.8</v>
      </c>
      <c r="AX13" s="113">
        <f t="shared" ref="AX13:AZ13" si="6">+AR13*5/7</f>
        <v>30.71428571</v>
      </c>
      <c r="AY13" s="114">
        <f t="shared" si="6"/>
        <v>32.5</v>
      </c>
      <c r="AZ13" s="115">
        <f t="shared" si="6"/>
        <v>34.28571429</v>
      </c>
    </row>
    <row r="14" ht="14.25" customHeight="1">
      <c r="Y14" s="62"/>
      <c r="Z14" s="116"/>
      <c r="AA14" s="62"/>
      <c r="AQ14" s="117" t="s">
        <v>67</v>
      </c>
      <c r="AR14" s="118">
        <f t="shared" ref="AR14:AZ14" si="7">+SUM(AR10:AR13)</f>
        <v>134</v>
      </c>
      <c r="AS14" s="119">
        <f t="shared" si="7"/>
        <v>147</v>
      </c>
      <c r="AT14" s="120">
        <f t="shared" si="7"/>
        <v>155</v>
      </c>
      <c r="AU14" s="118">
        <f t="shared" si="7"/>
        <v>148.6</v>
      </c>
      <c r="AV14" s="119">
        <f t="shared" si="7"/>
        <v>156.6</v>
      </c>
      <c r="AW14" s="121">
        <f t="shared" si="7"/>
        <v>164.6</v>
      </c>
      <c r="AX14" s="122">
        <f t="shared" si="7"/>
        <v>83.51190476</v>
      </c>
      <c r="AY14" s="119">
        <f t="shared" si="7"/>
        <v>88.33333333</v>
      </c>
      <c r="AZ14" s="121">
        <f t="shared" si="7"/>
        <v>93.1547619</v>
      </c>
    </row>
    <row r="15" ht="14.25" customHeight="1">
      <c r="Y15" s="62"/>
      <c r="Z15" s="116"/>
      <c r="AA15" s="62"/>
      <c r="AE15" s="68" t="s">
        <v>68</v>
      </c>
      <c r="AQ15" s="123" t="s">
        <v>69</v>
      </c>
      <c r="AR15" s="124">
        <f t="shared" ref="AR15:AZ15" si="8">+AR14/24</f>
        <v>5.583333333</v>
      </c>
      <c r="AS15" s="125">
        <f t="shared" si="8"/>
        <v>6.125</v>
      </c>
      <c r="AT15" s="126">
        <f t="shared" si="8"/>
        <v>6.458333333</v>
      </c>
      <c r="AU15" s="124">
        <f t="shared" si="8"/>
        <v>6.191666667</v>
      </c>
      <c r="AV15" s="125">
        <f t="shared" si="8"/>
        <v>6.525</v>
      </c>
      <c r="AW15" s="127">
        <f t="shared" si="8"/>
        <v>6.858333333</v>
      </c>
      <c r="AX15" s="128">
        <f t="shared" si="8"/>
        <v>3.479662698</v>
      </c>
      <c r="AY15" s="125">
        <f t="shared" si="8"/>
        <v>3.680555556</v>
      </c>
      <c r="AZ15" s="127">
        <f t="shared" si="8"/>
        <v>3.881448413</v>
      </c>
    </row>
    <row r="16" ht="14.25" customHeight="1">
      <c r="Y16" s="129"/>
      <c r="Z16" s="129"/>
      <c r="AA16" s="129"/>
      <c r="AE16" s="64" t="s">
        <v>55</v>
      </c>
      <c r="AF16" s="73">
        <f t="shared" ref="AF16:AI16" si="9">+AF9*1.05</f>
        <v>6.447</v>
      </c>
      <c r="AG16" s="73">
        <f t="shared" si="9"/>
        <v>6.447</v>
      </c>
      <c r="AH16" s="73">
        <f t="shared" si="9"/>
        <v>6.447</v>
      </c>
      <c r="AI16" s="73">
        <f t="shared" si="9"/>
        <v>6.447</v>
      </c>
      <c r="AJ16" s="73">
        <f t="shared" ref="AJ16:AK16" si="10">+AJ9</f>
        <v>3.07</v>
      </c>
      <c r="AK16" s="74">
        <f t="shared" si="10"/>
        <v>3.07</v>
      </c>
    </row>
    <row r="17" ht="14.25" customHeight="1">
      <c r="Y17" s="62"/>
      <c r="Z17" s="130"/>
      <c r="AA17" s="62"/>
      <c r="AE17" s="51" t="s">
        <v>59</v>
      </c>
      <c r="AF17" s="67">
        <f t="shared" ref="AF17:AI17" si="11">+AF10*1.05</f>
        <v>34.65</v>
      </c>
      <c r="AG17" s="67">
        <f t="shared" si="11"/>
        <v>34.65</v>
      </c>
      <c r="AH17" s="67">
        <f t="shared" si="11"/>
        <v>34.65</v>
      </c>
      <c r="AI17" s="67">
        <f t="shared" si="11"/>
        <v>34.65</v>
      </c>
      <c r="AJ17" s="67">
        <f t="shared" ref="AJ17:AK17" si="12">+AJ10</f>
        <v>23.57142857</v>
      </c>
      <c r="AK17" s="82">
        <f t="shared" si="12"/>
        <v>23.57142857</v>
      </c>
    </row>
    <row r="18" ht="14.25" customHeight="1">
      <c r="Y18" s="62"/>
      <c r="Z18" s="131"/>
      <c r="AA18" s="62"/>
      <c r="AE18" s="51" t="s">
        <v>61</v>
      </c>
      <c r="AF18" s="67">
        <f t="shared" ref="AF18:AI18" si="13">+AF11*1.05</f>
        <v>7.665</v>
      </c>
      <c r="AG18" s="67">
        <f t="shared" si="13"/>
        <v>7.665</v>
      </c>
      <c r="AH18" s="67">
        <f t="shared" si="13"/>
        <v>7.665</v>
      </c>
      <c r="AI18" s="67">
        <f t="shared" si="13"/>
        <v>7.665</v>
      </c>
      <c r="AJ18" s="67">
        <f t="shared" ref="AJ18:AK18" si="14">+AJ11</f>
        <v>3.65</v>
      </c>
      <c r="AK18" s="82">
        <f t="shared" si="14"/>
        <v>3.65</v>
      </c>
    </row>
    <row r="19" ht="14.25" customHeight="1">
      <c r="Y19" s="62"/>
      <c r="Z19" s="105"/>
      <c r="AA19" s="62"/>
      <c r="AE19" s="51" t="s">
        <v>63</v>
      </c>
      <c r="AF19" s="67">
        <f t="shared" ref="AF19:AI19" si="15">+AF12*1.05</f>
        <v>34.125</v>
      </c>
      <c r="AG19" s="67">
        <f t="shared" si="15"/>
        <v>34.125</v>
      </c>
      <c r="AH19" s="67">
        <f t="shared" si="15"/>
        <v>34.125</v>
      </c>
      <c r="AI19" s="67">
        <f t="shared" si="15"/>
        <v>34.125</v>
      </c>
      <c r="AJ19" s="67">
        <f t="shared" ref="AJ19:AK19" si="16">+AJ12</f>
        <v>23.21428571</v>
      </c>
      <c r="AK19" s="82">
        <f t="shared" si="16"/>
        <v>23.21428571</v>
      </c>
    </row>
    <row r="20" ht="14.25" customHeight="1">
      <c r="Y20" s="62"/>
      <c r="Z20" s="116"/>
      <c r="AA20" s="62"/>
      <c r="AE20" s="56" t="s">
        <v>65</v>
      </c>
      <c r="AF20" s="132">
        <v>6.45</v>
      </c>
      <c r="AG20" s="132">
        <v>6.45</v>
      </c>
      <c r="AH20" s="132">
        <v>6.45</v>
      </c>
      <c r="AI20" s="132">
        <v>6.45</v>
      </c>
      <c r="AJ20" s="132">
        <v>6.45</v>
      </c>
      <c r="AK20" s="133">
        <v>6.45</v>
      </c>
    </row>
    <row r="21" ht="14.25" customHeight="1">
      <c r="Y21" s="62"/>
      <c r="Z21" s="116"/>
      <c r="AA21" s="62"/>
    </row>
    <row r="22" ht="14.25" customHeight="1">
      <c r="AE22" s="68" t="s">
        <v>70</v>
      </c>
    </row>
    <row r="23" ht="14.25" customHeight="1">
      <c r="AE23" s="64" t="s">
        <v>71</v>
      </c>
      <c r="AF23" s="134">
        <v>2.5</v>
      </c>
      <c r="AG23" s="134">
        <v>2.5</v>
      </c>
      <c r="AH23" s="134">
        <v>2.5</v>
      </c>
      <c r="AI23" s="134">
        <v>2.5</v>
      </c>
      <c r="AJ23" s="135">
        <f t="shared" ref="AJ23:AK23" si="17">+AI23*30/72</f>
        <v>1.041666667</v>
      </c>
      <c r="AK23" s="136">
        <f t="shared" si="17"/>
        <v>0.4340277778</v>
      </c>
    </row>
    <row r="24" ht="14.25" customHeight="1">
      <c r="AE24" s="56" t="s">
        <v>72</v>
      </c>
      <c r="AF24" s="137">
        <v>2.63</v>
      </c>
      <c r="AG24" s="137">
        <v>2.63</v>
      </c>
      <c r="AH24" s="137">
        <v>2.63</v>
      </c>
      <c r="AI24" s="137">
        <v>2.63</v>
      </c>
      <c r="AJ24" s="132">
        <f t="shared" ref="AJ24:AK24" si="18">+AI24*30/72</f>
        <v>1.095833333</v>
      </c>
      <c r="AK24" s="133">
        <f t="shared" si="18"/>
        <v>0.4565972222</v>
      </c>
    </row>
    <row r="25" ht="14.25" customHeight="1"/>
    <row r="26" ht="14.25" customHeight="1"/>
    <row r="27" ht="14.25" customHeight="1">
      <c r="AE27" s="138" t="s">
        <v>65</v>
      </c>
      <c r="AF27" s="139">
        <f t="shared" ref="AF27:AK27" si="19">IF(AF6&gt;0,365-SUM(AF9:AF12)/24*AF4,0)</f>
        <v>223.5658333</v>
      </c>
      <c r="AG27" s="139">
        <f t="shared" si="19"/>
        <v>233.4333333</v>
      </c>
      <c r="AH27" s="139">
        <f t="shared" si="19"/>
        <v>256.4575</v>
      </c>
      <c r="AI27" s="139">
        <f t="shared" si="19"/>
        <v>0</v>
      </c>
      <c r="AJ27" s="139">
        <f t="shared" si="19"/>
        <v>342.7059524</v>
      </c>
      <c r="AK27" s="139">
        <f t="shared" si="19"/>
        <v>342.7059524</v>
      </c>
    </row>
    <row r="28" ht="14.25" customHeight="1"/>
    <row r="29" ht="14.25" customHeight="1">
      <c r="AE29" s="64" t="s">
        <v>73</v>
      </c>
      <c r="AF29" s="65">
        <f t="shared" ref="AF29:AK29" si="20">+IF(AF6=1,(SUM(AF9:AF12)*7),IF(AF6=2,SUM(AF16:AF19)*7,0))</f>
        <v>580.209</v>
      </c>
      <c r="AG29" s="65">
        <f t="shared" si="20"/>
        <v>580.209</v>
      </c>
      <c r="AH29" s="65">
        <f t="shared" si="20"/>
        <v>580.209</v>
      </c>
      <c r="AI29" s="65">
        <f t="shared" si="20"/>
        <v>0</v>
      </c>
      <c r="AJ29" s="65">
        <f t="shared" si="20"/>
        <v>374.54</v>
      </c>
      <c r="AK29" s="140">
        <f t="shared" si="20"/>
        <v>374.54</v>
      </c>
    </row>
    <row r="30" ht="14.25" customHeight="1">
      <c r="AE30" s="51" t="s">
        <v>74</v>
      </c>
      <c r="AF30" s="52">
        <f t="shared" ref="AF30:AK30" si="21">+AF29*AF4+IF(AF6=1,AF27*AF13,IF(AF6=1,AF20*AF27,0))</f>
        <v>24948.987</v>
      </c>
      <c r="AG30" s="52">
        <f t="shared" si="21"/>
        <v>23208.36</v>
      </c>
      <c r="AH30" s="52">
        <f t="shared" si="21"/>
        <v>19146.897</v>
      </c>
      <c r="AI30" s="52">
        <f t="shared" si="21"/>
        <v>0</v>
      </c>
      <c r="AJ30" s="52">
        <f t="shared" si="21"/>
        <v>5849.614548</v>
      </c>
      <c r="AK30" s="141">
        <f t="shared" si="21"/>
        <v>5849.614548</v>
      </c>
    </row>
    <row r="31" ht="14.25" customHeight="1">
      <c r="AE31" s="51" t="s">
        <v>75</v>
      </c>
      <c r="AF31" s="30">
        <f t="shared" ref="AF31:AK31" si="22">+IF(AF6=0,0,IF(AF6=1,AF23*1,AF24*1))</f>
        <v>2.63</v>
      </c>
      <c r="AG31" s="30">
        <f t="shared" si="22"/>
        <v>2.63</v>
      </c>
      <c r="AH31" s="30">
        <f t="shared" si="22"/>
        <v>2.63</v>
      </c>
      <c r="AI31" s="30">
        <f t="shared" si="22"/>
        <v>0</v>
      </c>
      <c r="AJ31" s="30">
        <f t="shared" si="22"/>
        <v>1.041666667</v>
      </c>
      <c r="AK31" s="53">
        <f t="shared" si="22"/>
        <v>0.4340277778</v>
      </c>
    </row>
    <row r="32" ht="14.25" customHeight="1">
      <c r="AE32" s="51" t="s">
        <v>76</v>
      </c>
      <c r="AF32" s="30">
        <v>920.0</v>
      </c>
      <c r="AG32" s="30">
        <v>920.0</v>
      </c>
      <c r="AH32" s="30">
        <v>920.0</v>
      </c>
      <c r="AI32" s="30">
        <v>920.0</v>
      </c>
      <c r="AJ32" s="30">
        <v>920.0</v>
      </c>
      <c r="AK32" s="53">
        <v>920.0</v>
      </c>
    </row>
    <row r="33" ht="14.25" customHeight="1">
      <c r="AE33" s="51" t="s">
        <v>77</v>
      </c>
      <c r="AF33" s="30">
        <v>950.0</v>
      </c>
      <c r="AG33" s="30">
        <v>950.0</v>
      </c>
      <c r="AH33" s="30">
        <v>950.0</v>
      </c>
      <c r="AI33" s="30">
        <v>950.0</v>
      </c>
      <c r="AJ33" s="30">
        <v>950.0</v>
      </c>
      <c r="AK33" s="53">
        <v>950.0</v>
      </c>
    </row>
    <row r="34" ht="14.25" customHeight="1">
      <c r="AE34" s="51" t="s">
        <v>78</v>
      </c>
      <c r="AF34" s="52">
        <f t="shared" ref="AF34:AK34" si="23">IF(AF6=1,35000*365,IF(AF6=2,45000*365,0))</f>
        <v>16425000</v>
      </c>
      <c r="AG34" s="52">
        <f t="shared" si="23"/>
        <v>16425000</v>
      </c>
      <c r="AH34" s="52">
        <f t="shared" si="23"/>
        <v>16425000</v>
      </c>
      <c r="AI34" s="52">
        <f t="shared" si="23"/>
        <v>0</v>
      </c>
      <c r="AJ34" s="52">
        <f t="shared" si="23"/>
        <v>12775000</v>
      </c>
      <c r="AK34" s="141">
        <f t="shared" si="23"/>
        <v>12775000</v>
      </c>
    </row>
    <row r="35" ht="14.25" customHeight="1">
      <c r="AE35" s="56" t="s">
        <v>79</v>
      </c>
      <c r="AF35" s="142">
        <f t="shared" ref="AF35:AK35" si="24">+AF34+AF30*AF32+AF31*AF33</f>
        <v>39380566.54</v>
      </c>
      <c r="AG35" s="142">
        <f t="shared" si="24"/>
        <v>37779189.7</v>
      </c>
      <c r="AH35" s="142">
        <f t="shared" si="24"/>
        <v>34042643.74</v>
      </c>
      <c r="AI35" s="142">
        <f t="shared" si="24"/>
        <v>0</v>
      </c>
      <c r="AJ35" s="142">
        <f t="shared" si="24"/>
        <v>18157634.97</v>
      </c>
      <c r="AK35" s="60">
        <f t="shared" si="24"/>
        <v>18157057.71</v>
      </c>
    </row>
    <row r="36" ht="14.25" customHeight="1"/>
    <row r="37" ht="14.25" customHeight="1"/>
    <row r="38" ht="14.25" customHeight="1">
      <c r="AE38" s="143" t="s">
        <v>80</v>
      </c>
      <c r="AF38" s="144">
        <f t="shared" ref="AF38:AK38" si="25">+AF30/0.93*3.15</f>
        <v>84504.63339</v>
      </c>
      <c r="AG38" s="144">
        <f t="shared" si="25"/>
        <v>78608.96129</v>
      </c>
      <c r="AH38" s="144">
        <f t="shared" si="25"/>
        <v>64852.39306</v>
      </c>
      <c r="AI38" s="144">
        <f t="shared" si="25"/>
        <v>0</v>
      </c>
      <c r="AJ38" s="144">
        <f t="shared" si="25"/>
        <v>19813.21056</v>
      </c>
      <c r="AK38" s="145">
        <f t="shared" si="25"/>
        <v>19813.21056</v>
      </c>
    </row>
    <row r="39" ht="14.25" customHeight="1">
      <c r="AE39" s="62"/>
      <c r="AF39" s="105"/>
      <c r="AG39" s="105"/>
      <c r="AH39" s="105"/>
      <c r="AI39" s="105"/>
      <c r="AJ39" s="105"/>
      <c r="AK39" s="105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E2:AK2"/>
    <mergeCell ref="AM2:AO2"/>
    <mergeCell ref="Y4:AA4"/>
    <mergeCell ref="AR8:AT8"/>
    <mergeCell ref="AU8:AW8"/>
    <mergeCell ref="AX8:AZ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0.43"/>
    <col customWidth="1" min="3" max="4" width="20.71"/>
    <col customWidth="1" min="5" max="5" width="19.0"/>
    <col customWidth="1" min="6" max="7" width="29.71"/>
    <col customWidth="1" min="8" max="26" width="10.71"/>
  </cols>
  <sheetData>
    <row r="1" ht="14.25" customHeight="1">
      <c r="A1" s="30"/>
      <c r="B1" s="30" t="s">
        <v>81</v>
      </c>
      <c r="C1" s="30" t="s">
        <v>82</v>
      </c>
      <c r="D1" s="30" t="s">
        <v>83</v>
      </c>
      <c r="E1" s="30" t="s">
        <v>84</v>
      </c>
      <c r="F1" s="30" t="s">
        <v>85</v>
      </c>
      <c r="G1" s="30" t="s">
        <v>86</v>
      </c>
    </row>
    <row r="2" ht="14.25" customHeight="1">
      <c r="A2" s="30" t="s">
        <v>17</v>
      </c>
      <c r="B2" s="146">
        <v>0.9969957525486862</v>
      </c>
      <c r="C2" s="146">
        <v>0.9928567257873764</v>
      </c>
      <c r="D2" s="146">
        <v>0.9899265488846261</v>
      </c>
      <c r="E2" s="146">
        <v>0.9960566589703553</v>
      </c>
      <c r="F2" s="146">
        <v>0.9940859879677691</v>
      </c>
      <c r="G2" s="146">
        <v>0.993509682492924</v>
      </c>
    </row>
    <row r="3" ht="14.25" customHeight="1">
      <c r="A3" s="30" t="s">
        <v>18</v>
      </c>
      <c r="B3" s="146">
        <v>0.9404109589041096</v>
      </c>
      <c r="C3" s="146">
        <v>0.9376712328767123</v>
      </c>
      <c r="D3" s="146">
        <v>0.9404109589041096</v>
      </c>
      <c r="E3" s="146">
        <v>0.9376712328767123</v>
      </c>
      <c r="F3" s="146">
        <v>0.9404109589041096</v>
      </c>
      <c r="G3" s="146">
        <v>0.9404109589041096</v>
      </c>
    </row>
    <row r="4" ht="14.25" customHeight="1">
      <c r="A4" s="30" t="s">
        <v>19</v>
      </c>
      <c r="B4" s="147">
        <v>271.16067460317464</v>
      </c>
      <c r="C4" s="147">
        <v>268.8386428571429</v>
      </c>
      <c r="D4" s="147">
        <v>278.0483095238095</v>
      </c>
      <c r="E4" s="147">
        <v>271.70886904761903</v>
      </c>
      <c r="F4" s="147">
        <v>267.52297619047624</v>
      </c>
      <c r="G4" s="147">
        <v>278.0483095238095</v>
      </c>
    </row>
    <row r="5" ht="14.25" customHeight="1">
      <c r="A5" s="30" t="s">
        <v>21</v>
      </c>
      <c r="B5" s="147">
        <v>15.08500289894526</v>
      </c>
      <c r="C5" s="147">
        <v>13.298480419853153</v>
      </c>
      <c r="D5" s="147">
        <v>12.684598917037173</v>
      </c>
      <c r="E5" s="147">
        <v>15.13736735744462</v>
      </c>
      <c r="F5" s="147">
        <v>13.175959595197018</v>
      </c>
      <c r="G5" s="147">
        <v>12.803656833883641</v>
      </c>
    </row>
    <row r="6" ht="14.25" customHeight="1">
      <c r="A6" s="30" t="s">
        <v>23</v>
      </c>
      <c r="B6" s="147">
        <v>30.909356306648647</v>
      </c>
      <c r="C6" s="147">
        <v>26.79622601349214</v>
      </c>
      <c r="D6" s="147">
        <v>23.831540452766987</v>
      </c>
      <c r="E6" s="147">
        <v>30.94643356121893</v>
      </c>
      <c r="F6" s="147">
        <v>26.698993450056594</v>
      </c>
      <c r="G6" s="147">
        <v>24.048235016342186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0"/>
    <col customWidth="1" min="4" max="4" width="19.29"/>
    <col customWidth="1" min="5" max="5" width="15.14"/>
    <col customWidth="1" min="6" max="6" width="10.71"/>
    <col customWidth="1" min="7" max="7" width="22.71"/>
    <col customWidth="1" min="8" max="8" width="23.86"/>
    <col customWidth="1" min="9" max="9" width="10.71"/>
    <col customWidth="1" min="10" max="10" width="30.71"/>
    <col customWidth="1" min="11" max="11" width="27.86"/>
    <col customWidth="1" min="12" max="12" width="15.43"/>
    <col customWidth="1" hidden="1" min="13" max="15" width="10.71"/>
    <col customWidth="1" hidden="1" min="16" max="16" width="12.29"/>
    <col customWidth="1" hidden="1" min="17" max="17" width="23.71"/>
    <col customWidth="1" hidden="1" min="18" max="22" width="23.0"/>
    <col customWidth="1" min="23" max="23" width="20.71"/>
    <col customWidth="1" min="24" max="24" width="15.71"/>
    <col customWidth="1" min="25" max="26" width="10.71"/>
    <col customWidth="1" min="27" max="31" width="12.29"/>
    <col customWidth="1" min="32" max="35" width="15.14"/>
    <col customWidth="1" min="36" max="36" width="15.71"/>
    <col customWidth="1" min="37" max="43" width="15.14"/>
    <col customWidth="1" min="44" max="44" width="20.71"/>
    <col customWidth="1" min="45" max="45" width="22.14"/>
    <col customWidth="1" min="46" max="46" width="29.57"/>
    <col customWidth="1" min="47" max="47" width="31.0"/>
    <col customWidth="1" min="48" max="48" width="12.29"/>
    <col customWidth="1" min="49" max="49" width="28.71"/>
    <col customWidth="1" min="50" max="50" width="31.0"/>
    <col customWidth="1" min="51" max="51" width="8.43"/>
    <col customWidth="1" min="52" max="52" width="24.29"/>
    <col customWidth="1" min="53" max="53" width="11.57"/>
    <col customWidth="1" min="54" max="54" width="43.29"/>
    <col customWidth="1" min="55" max="57" width="11.57"/>
    <col customWidth="1" min="58" max="58" width="34.29"/>
    <col customWidth="1" min="59" max="67" width="11.57"/>
    <col customWidth="1" min="68" max="68" width="16.71"/>
    <col customWidth="1" min="69" max="69" width="15.14"/>
    <col customWidth="1" min="70" max="70" width="11.57"/>
  </cols>
  <sheetData>
    <row r="1" ht="14.25" customHeight="1">
      <c r="C1" s="148" t="s">
        <v>87</v>
      </c>
      <c r="D1" s="149"/>
      <c r="E1" s="150"/>
      <c r="G1" s="148" t="s">
        <v>88</v>
      </c>
      <c r="H1" s="150"/>
      <c r="I1" s="129"/>
      <c r="J1" s="148" t="s">
        <v>89</v>
      </c>
      <c r="K1" s="150"/>
      <c r="W1" s="148" t="s">
        <v>90</v>
      </c>
      <c r="X1" s="150"/>
      <c r="Y1" s="129"/>
      <c r="Z1" s="129"/>
      <c r="AA1" s="151" t="s">
        <v>91</v>
      </c>
      <c r="AB1" s="152"/>
      <c r="AC1" s="152"/>
      <c r="AD1" s="153"/>
      <c r="AE1" s="154" t="s">
        <v>92</v>
      </c>
      <c r="AF1" s="149"/>
      <c r="AG1" s="149"/>
      <c r="AH1" s="149"/>
      <c r="AI1" s="154" t="s">
        <v>93</v>
      </c>
      <c r="AJ1" s="150"/>
      <c r="AK1" s="62"/>
      <c r="AL1" s="42" t="s">
        <v>94</v>
      </c>
      <c r="AM1" s="43"/>
      <c r="AN1" s="43"/>
      <c r="AO1" s="44"/>
      <c r="AP1" s="68"/>
      <c r="AQ1" s="62"/>
      <c r="AR1" s="42" t="s">
        <v>95</v>
      </c>
      <c r="AS1" s="43"/>
      <c r="AT1" s="43"/>
      <c r="AU1" s="44"/>
      <c r="AV1" s="129"/>
      <c r="AW1" s="148" t="s">
        <v>96</v>
      </c>
      <c r="AX1" s="150"/>
      <c r="AY1" s="129"/>
      <c r="AZ1" s="155" t="s">
        <v>97</v>
      </c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62" t="s">
        <v>98</v>
      </c>
      <c r="BQ1" s="62" t="s">
        <v>99</v>
      </c>
      <c r="BR1" s="129" t="s">
        <v>100</v>
      </c>
    </row>
    <row r="2" ht="14.25" customHeight="1">
      <c r="A2" s="63" t="s">
        <v>101</v>
      </c>
      <c r="C2" s="156" t="s">
        <v>102</v>
      </c>
      <c r="D2" s="129" t="s">
        <v>103</v>
      </c>
      <c r="E2" s="157" t="s">
        <v>104</v>
      </c>
      <c r="G2" s="156" t="s">
        <v>105</v>
      </c>
      <c r="H2" s="157" t="s">
        <v>106</v>
      </c>
      <c r="I2" s="129"/>
      <c r="J2" s="156" t="s">
        <v>107</v>
      </c>
      <c r="K2" s="157" t="s">
        <v>108</v>
      </c>
      <c r="Q2" s="63" t="s">
        <v>109</v>
      </c>
      <c r="R2" s="63" t="s">
        <v>110</v>
      </c>
      <c r="S2" s="63" t="s">
        <v>111</v>
      </c>
      <c r="T2" s="63" t="s">
        <v>112</v>
      </c>
      <c r="U2" s="63" t="s">
        <v>113</v>
      </c>
      <c r="V2" s="63" t="s">
        <v>114</v>
      </c>
      <c r="W2" s="156" t="s">
        <v>115</v>
      </c>
      <c r="X2" s="157" t="s">
        <v>116</v>
      </c>
      <c r="Y2" s="129"/>
      <c r="Z2" s="129"/>
      <c r="AA2" s="158" t="s">
        <v>117</v>
      </c>
      <c r="AB2" s="159" t="s">
        <v>118</v>
      </c>
      <c r="AC2" s="159" t="s">
        <v>119</v>
      </c>
      <c r="AD2" s="159" t="s">
        <v>120</v>
      </c>
      <c r="AE2" s="156" t="s">
        <v>117</v>
      </c>
      <c r="AF2" s="129" t="s">
        <v>118</v>
      </c>
      <c r="AG2" s="129" t="s">
        <v>119</v>
      </c>
      <c r="AH2" s="129" t="s">
        <v>120</v>
      </c>
      <c r="AI2" s="156" t="s">
        <v>121</v>
      </c>
      <c r="AJ2" s="157" t="s">
        <v>122</v>
      </c>
      <c r="AK2" s="129"/>
      <c r="AL2" s="154" t="s">
        <v>123</v>
      </c>
      <c r="AM2" s="160" t="s">
        <v>124</v>
      </c>
      <c r="AN2" s="160" t="s">
        <v>125</v>
      </c>
      <c r="AO2" s="161" t="s">
        <v>54</v>
      </c>
      <c r="AP2" s="62" t="s">
        <v>126</v>
      </c>
      <c r="AQ2" s="129"/>
      <c r="AR2" s="162" t="s">
        <v>127</v>
      </c>
      <c r="AS2" s="163" t="s">
        <v>128</v>
      </c>
      <c r="AT2" s="163" t="s">
        <v>129</v>
      </c>
      <c r="AU2" s="164" t="s">
        <v>130</v>
      </c>
      <c r="AV2" s="129"/>
      <c r="AW2" s="165" t="s">
        <v>131</v>
      </c>
      <c r="AX2" s="166" t="s">
        <v>132</v>
      </c>
      <c r="AY2" s="129"/>
      <c r="AZ2" s="167" t="s">
        <v>133</v>
      </c>
      <c r="BA2" s="129"/>
      <c r="BB2" s="168" t="s">
        <v>134</v>
      </c>
      <c r="BC2" s="169"/>
      <c r="BD2" s="76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>
        <f t="shared" ref="BP2:BP367" si="2">+$BC$17</f>
        <v>180000</v>
      </c>
      <c r="BQ2" s="129">
        <f t="shared" ref="BQ2:BQ367" si="3">+$BC$18</f>
        <v>225000</v>
      </c>
      <c r="BR2" s="129">
        <f t="shared" ref="BR2:BR367" si="4">+$BC$21</f>
        <v>360000</v>
      </c>
    </row>
    <row r="3" ht="14.25" customHeight="1">
      <c r="A3" s="170">
        <v>0.0</v>
      </c>
      <c r="B3" s="170"/>
      <c r="C3" s="171">
        <v>190000.0</v>
      </c>
      <c r="D3" s="172">
        <v>50000.0</v>
      </c>
      <c r="E3" s="173">
        <f t="shared" ref="E3:E367" si="5">+C3+D3</f>
        <v>240000</v>
      </c>
      <c r="F3" s="170"/>
      <c r="G3" s="171">
        <v>15000.0</v>
      </c>
      <c r="H3" s="173">
        <v>30000.0</v>
      </c>
      <c r="I3" s="129"/>
      <c r="J3" s="174">
        <v>100000.0</v>
      </c>
      <c r="K3" s="175">
        <v>100000.0</v>
      </c>
      <c r="L3" s="176"/>
      <c r="M3" s="170"/>
      <c r="N3" s="170"/>
      <c r="O3" s="170"/>
      <c r="P3" s="170"/>
      <c r="Q3" s="170">
        <v>0.0</v>
      </c>
      <c r="R3" s="170">
        <v>0.0</v>
      </c>
      <c r="S3" s="170">
        <f t="shared" ref="S3:T3" si="1">+IF(Q3=1,RAND(),0)</f>
        <v>0</v>
      </c>
      <c r="T3" s="170">
        <f t="shared" si="1"/>
        <v>0</v>
      </c>
      <c r="U3" s="170">
        <f>+IF(S3=0,0,IF(S3&lt;=Hoja2!$N$5,Hoja2!$M$5,IF(Hoja2!M2&lt;=Hoja2!$N$6,Hoja2!$M$6,IF(S3&lt;=Hoja2!$N$7,Hoja2!$M$7,IF(S3&lt;=Hoja2!$N$8,Hoja2!$M$8,IF(S3&lt;=Hoja2!$N$9,Hoja2!$M$9,6))))))</f>
        <v>0</v>
      </c>
      <c r="V3" s="170">
        <f>+IF(T3=0,0,IF(T3&lt;=Hoja2!$O$5,Hoja2!$M$5,IF(T3&lt;=Hoja2!$O$6,Hoja2!$M$6,IF(T3&lt;=Hoja2!$O$7,Hoja2!$M$7,IF(T3&lt;=Hoja2!$O$8,Hoja2!$M$8,IF(T3&lt;=Hoja2!$O$9,Hoja2!$M$9,IF(S3&lt;=Hoja2!$O$10,Hoja2!$M$10,IF(S3&lt;=Hoja2!$O$11,Hoja2!$M$11,8))))))))</f>
        <v>0</v>
      </c>
      <c r="W3" s="177" t="str">
        <f t="shared" ref="W3:W367" si="7">+IF(($C3)&lt;$BC$7*SUM($BG$5:$BJ$5),"si","no")</f>
        <v>si</v>
      </c>
      <c r="X3" s="178" t="str">
        <f t="shared" ref="X3:X367" si="8">+IF(H3&lt;$BC$11,"si",IF(H3&lt;$BC$12,"si","no"))</f>
        <v>no</v>
      </c>
      <c r="Y3" s="129"/>
      <c r="Z3" s="129"/>
      <c r="AA3" s="177"/>
      <c r="AB3" s="170"/>
      <c r="AC3" s="170"/>
      <c r="AD3" s="170"/>
      <c r="AE3" s="177"/>
      <c r="AF3" s="170"/>
      <c r="AG3" s="170"/>
      <c r="AH3" s="170"/>
      <c r="AI3" s="177"/>
      <c r="AJ3" s="173"/>
      <c r="AK3" s="129"/>
      <c r="AL3" s="177"/>
      <c r="AM3" s="170"/>
      <c r="AN3" s="170"/>
      <c r="AO3" s="173">
        <v>0.0</v>
      </c>
      <c r="AP3" s="172">
        <f t="shared" ref="AP3:AP367" si="9">+$BC$21-SUM(C3:D3)</f>
        <v>120000</v>
      </c>
      <c r="AQ3" s="129"/>
      <c r="AR3" s="171">
        <f>25200</f>
        <v>25200</v>
      </c>
      <c r="AS3" s="172">
        <f>+SUM($BG$11:$BJ$11)</f>
        <v>29000</v>
      </c>
      <c r="AT3" s="172">
        <f>+BI15</f>
        <v>1000</v>
      </c>
      <c r="AU3" s="173">
        <f>+BI16</f>
        <v>3000</v>
      </c>
      <c r="AV3" s="129"/>
      <c r="AW3" s="179">
        <v>0.0</v>
      </c>
      <c r="AX3" s="180">
        <v>0.0</v>
      </c>
      <c r="AY3" s="129"/>
      <c r="AZ3" s="181">
        <f t="shared" ref="AZ3:AZ367" si="11">+NORMINV(RAND(),2500,500)</f>
        <v>2443.549926</v>
      </c>
      <c r="BA3" s="129"/>
      <c r="BB3" s="51" t="s">
        <v>135</v>
      </c>
      <c r="BC3" s="182">
        <v>23000.0</v>
      </c>
      <c r="BD3" s="53" t="s">
        <v>136</v>
      </c>
      <c r="BE3" s="129"/>
      <c r="BF3" s="183" t="s">
        <v>137</v>
      </c>
      <c r="BG3" s="43"/>
      <c r="BH3" s="43"/>
      <c r="BI3" s="43"/>
      <c r="BJ3" s="43"/>
      <c r="BK3" s="44"/>
      <c r="BL3" s="129"/>
      <c r="BM3" s="129"/>
      <c r="BN3" s="129"/>
      <c r="BO3" s="129"/>
      <c r="BP3" s="129">
        <f t="shared" si="2"/>
        <v>180000</v>
      </c>
      <c r="BQ3" s="129">
        <f t="shared" si="3"/>
        <v>225000</v>
      </c>
      <c r="BR3" s="129">
        <f t="shared" si="4"/>
        <v>360000</v>
      </c>
    </row>
    <row r="4" ht="14.25" customHeight="1">
      <c r="A4" s="170">
        <f t="shared" ref="A4:A367" si="12">A3+1</f>
        <v>1</v>
      </c>
      <c r="B4" s="170"/>
      <c r="C4" s="171">
        <f t="shared" ref="C4:C9" si="13">+IF(C3-SUM($BG$10:$BJ$10)+AL4&gt;0,C3-SUM($BG$10:$BJ$10)+AL4,0)</f>
        <v>155000</v>
      </c>
      <c r="D4" s="172">
        <f t="shared" ref="D4:D9" si="14">+D3+$BC$23-SUM($BG$11:$BJ$11)</f>
        <v>63000</v>
      </c>
      <c r="E4" s="173">
        <f t="shared" si="5"/>
        <v>218000</v>
      </c>
      <c r="F4" s="170"/>
      <c r="G4" s="171">
        <f t="shared" ref="G4:G367" si="15">+IF(G3-$BI$15+$AO4*$BL$15&gt;0,G3-$BI$15+$AO4*$BL$15,G3+$AO4*$BL$15)</f>
        <v>14000</v>
      </c>
      <c r="H4" s="173">
        <f t="shared" ref="H4:H367" si="16">+IF(H3-$BI$16+$AO4*$BL$16&gt;0,H3-$BI$16+$AO4*$BL$16,H3+$AO4*$BL$16)</f>
        <v>27000</v>
      </c>
      <c r="I4" s="129"/>
      <c r="J4" s="174">
        <f t="shared" ref="J4:J9" si="17">+IF(J3+$BC$4-SUM(AA4:AD4)&lt;$BC$17,J3+$BC$4-SUM(AA4:AD4),J3-SUM(AA4:AD4))</f>
        <v>38000</v>
      </c>
      <c r="K4" s="175">
        <f t="shared" ref="K4:K9" si="18">+IF(K3+$BC$3-SUM(AE4:AI4)&lt;$BC$18,K3+$BC$3-SUM(AE4:AI4),K3-SUM(AE4:AI4))</f>
        <v>123000</v>
      </c>
      <c r="L4" s="129"/>
      <c r="M4" s="170"/>
      <c r="N4" s="170"/>
      <c r="O4" s="170"/>
      <c r="P4" s="170"/>
      <c r="Q4" s="170">
        <v>0.0</v>
      </c>
      <c r="R4" s="170">
        <v>0.0</v>
      </c>
      <c r="S4" s="170">
        <f t="shared" ref="S4:T4" si="6">+IF(Q4=1,RAND(),0)</f>
        <v>0</v>
      </c>
      <c r="T4" s="170">
        <f t="shared" si="6"/>
        <v>0</v>
      </c>
      <c r="U4" s="170">
        <f>+IF(S4=0,0,IF(S4&lt;=Hoja2!$N$5,Hoja2!$M$5,IF(Hoja2!M3&lt;=Hoja2!$N$6,Hoja2!$M$6,IF(S4&lt;=Hoja2!$N$7,Hoja2!$M$7,IF(S4&lt;=Hoja2!$N$8,Hoja2!$M$8,IF(S4&lt;=Hoja2!$N$9,Hoja2!$M$9,6))))))</f>
        <v>0</v>
      </c>
      <c r="V4" s="170">
        <f>+IF(T4=0,0,IF(T4&lt;=Hoja2!$O$5,Hoja2!$M$5,IF(T4&lt;=Hoja2!$O$6,Hoja2!$M$6,IF(T4&lt;=Hoja2!$O$7,Hoja2!$M$7,IF(T4&lt;=Hoja2!$O$8,Hoja2!$M$8,IF(T4&lt;=Hoja2!$O$9,Hoja2!$M$9,IF(S4&lt;=Hoja2!$O$10,Hoja2!$M$10,IF(S4&lt;=Hoja2!$O$11,Hoja2!$M$11,8))))))))</f>
        <v>0</v>
      </c>
      <c r="W4" s="177" t="str">
        <f t="shared" si="7"/>
        <v>si</v>
      </c>
      <c r="X4" s="178" t="str">
        <f t="shared" si="8"/>
        <v>no</v>
      </c>
      <c r="Y4" s="129"/>
      <c r="Z4" s="129"/>
      <c r="AA4" s="177"/>
      <c r="AB4" s="170">
        <v>72000.0</v>
      </c>
      <c r="AC4" s="170"/>
      <c r="AD4" s="170"/>
      <c r="AE4" s="177"/>
      <c r="AF4" s="170"/>
      <c r="AG4" s="170"/>
      <c r="AH4" s="170"/>
      <c r="AI4" s="177"/>
      <c r="AJ4" s="173"/>
      <c r="AK4" s="129"/>
      <c r="AL4" s="177"/>
      <c r="AM4" s="170"/>
      <c r="AN4" s="170"/>
      <c r="AO4" s="173">
        <v>0.0</v>
      </c>
      <c r="AP4" s="172">
        <f t="shared" si="9"/>
        <v>142000</v>
      </c>
      <c r="AQ4" s="129"/>
      <c r="AR4" s="171">
        <f t="shared" ref="AR4:AR9" si="20">+C3-C4+SUM(AL4)</f>
        <v>35000</v>
      </c>
      <c r="AS4" s="172">
        <f t="shared" ref="AS4:AS9" si="21">+D3-D4+$BC$23-AN4</f>
        <v>29000</v>
      </c>
      <c r="AT4" s="172">
        <f t="shared" ref="AT4:AU4" si="10">+G3-G4+$AO4*$BL$15</f>
        <v>1000</v>
      </c>
      <c r="AU4" s="173">
        <f t="shared" si="10"/>
        <v>3000</v>
      </c>
      <c r="AV4" s="129"/>
      <c r="AW4" s="179">
        <v>0.0</v>
      </c>
      <c r="AX4" s="180">
        <v>0.0</v>
      </c>
      <c r="AY4" s="129"/>
      <c r="AZ4" s="181">
        <f t="shared" si="11"/>
        <v>2553.299732</v>
      </c>
      <c r="BA4" s="129"/>
      <c r="BB4" s="56" t="s">
        <v>138</v>
      </c>
      <c r="BC4" s="142">
        <v>10000.0</v>
      </c>
      <c r="BD4" s="184" t="s">
        <v>136</v>
      </c>
      <c r="BE4" s="129"/>
      <c r="BF4" s="185"/>
      <c r="BG4" s="186" t="s">
        <v>139</v>
      </c>
      <c r="BH4" s="187" t="s">
        <v>140</v>
      </c>
      <c r="BI4" s="187" t="s">
        <v>54</v>
      </c>
      <c r="BJ4" s="188" t="s">
        <v>141</v>
      </c>
      <c r="BK4" s="185" t="s">
        <v>142</v>
      </c>
      <c r="BL4" s="129"/>
      <c r="BM4" s="129"/>
      <c r="BN4" s="129"/>
      <c r="BO4" s="129"/>
      <c r="BP4" s="129">
        <f t="shared" si="2"/>
        <v>180000</v>
      </c>
      <c r="BQ4" s="129">
        <f t="shared" si="3"/>
        <v>225000</v>
      </c>
      <c r="BR4" s="129">
        <f t="shared" si="4"/>
        <v>360000</v>
      </c>
    </row>
    <row r="5" ht="14.25" customHeight="1">
      <c r="A5" s="170">
        <f t="shared" si="12"/>
        <v>2</v>
      </c>
      <c r="B5" s="170"/>
      <c r="C5" s="171">
        <f t="shared" si="13"/>
        <v>120000</v>
      </c>
      <c r="D5" s="172">
        <f t="shared" si="14"/>
        <v>76000</v>
      </c>
      <c r="E5" s="173">
        <f t="shared" si="5"/>
        <v>196000</v>
      </c>
      <c r="F5" s="189"/>
      <c r="G5" s="171">
        <f t="shared" si="15"/>
        <v>13000</v>
      </c>
      <c r="H5" s="173">
        <f t="shared" si="16"/>
        <v>24000</v>
      </c>
      <c r="I5" s="129"/>
      <c r="J5" s="174">
        <f t="shared" si="17"/>
        <v>48000</v>
      </c>
      <c r="K5" s="175">
        <f t="shared" si="18"/>
        <v>146000</v>
      </c>
      <c r="L5" s="129"/>
      <c r="M5" s="170"/>
      <c r="N5" s="170"/>
      <c r="O5" s="170"/>
      <c r="P5" s="170"/>
      <c r="Q5" s="170">
        <v>0.0</v>
      </c>
      <c r="R5" s="170">
        <v>0.0</v>
      </c>
      <c r="S5" s="170">
        <f t="shared" ref="S5:T5" si="19">+IF(Q5=1,RAND(),0)</f>
        <v>0</v>
      </c>
      <c r="T5" s="170">
        <f t="shared" si="19"/>
        <v>0</v>
      </c>
      <c r="U5" s="170">
        <f>+IF(S5=0,0,IF(S5&lt;=Hoja2!$N$5,Hoja2!$M$5,IF(Hoja2!M4&lt;=Hoja2!$N$6,Hoja2!$M$6,IF(S5&lt;=Hoja2!$N$7,Hoja2!$M$7,IF(S5&lt;=Hoja2!$N$8,Hoja2!$M$8,IF(S5&lt;=Hoja2!$N$9,Hoja2!$M$9,6))))))</f>
        <v>0</v>
      </c>
      <c r="V5" s="170">
        <f>+IF(T5=0,0,IF(T5&lt;=Hoja2!$O$5,Hoja2!$M$5,IF(T5&lt;=Hoja2!$O$6,Hoja2!$M$6,IF(T5&lt;=Hoja2!$O$7,Hoja2!$M$7,IF(T5&lt;=Hoja2!$O$8,Hoja2!$M$8,IF(T5&lt;=Hoja2!$O$9,Hoja2!$M$9,IF(S5&lt;=Hoja2!$O$10,Hoja2!$M$10,IF(S5&lt;=Hoja2!$O$11,Hoja2!$M$11,8))))))))</f>
        <v>0</v>
      </c>
      <c r="W5" s="177" t="str">
        <f t="shared" si="7"/>
        <v>si</v>
      </c>
      <c r="X5" s="178" t="str">
        <f t="shared" si="8"/>
        <v>no</v>
      </c>
      <c r="Y5" s="129"/>
      <c r="Z5" s="129"/>
      <c r="AA5" s="177"/>
      <c r="AB5" s="170"/>
      <c r="AC5" s="170"/>
      <c r="AD5" s="170"/>
      <c r="AE5" s="177"/>
      <c r="AF5" s="170"/>
      <c r="AG5" s="170"/>
      <c r="AH5" s="170"/>
      <c r="AI5" s="177"/>
      <c r="AJ5" s="173"/>
      <c r="AK5" s="129"/>
      <c r="AL5" s="177"/>
      <c r="AM5" s="170"/>
      <c r="AN5" s="170"/>
      <c r="AO5" s="173">
        <f t="shared" ref="AO5:AO367" si="23">+SUM(AI2:AJ2)</f>
        <v>0</v>
      </c>
      <c r="AP5" s="172">
        <f t="shared" si="9"/>
        <v>164000</v>
      </c>
      <c r="AQ5" s="129"/>
      <c r="AR5" s="171">
        <f t="shared" si="20"/>
        <v>35000</v>
      </c>
      <c r="AS5" s="172">
        <f t="shared" si="21"/>
        <v>29000</v>
      </c>
      <c r="AT5" s="172">
        <f t="shared" ref="AT5:AT367" si="24">+G4-G5+AO5*$BL$15</f>
        <v>1000</v>
      </c>
      <c r="AU5" s="173">
        <f t="shared" ref="AU5:AU7" si="25">+H4-H5+$AO5*$BL$15</f>
        <v>3000</v>
      </c>
      <c r="AV5" s="129"/>
      <c r="AW5" s="179">
        <v>0.0</v>
      </c>
      <c r="AX5" s="180">
        <v>0.0</v>
      </c>
      <c r="AY5" s="129"/>
      <c r="AZ5" s="181">
        <f t="shared" si="11"/>
        <v>2195.264119</v>
      </c>
      <c r="BA5" s="129"/>
      <c r="BB5" s="62"/>
      <c r="BC5" s="62"/>
      <c r="BD5" s="62"/>
      <c r="BE5" s="129"/>
      <c r="BF5" s="190" t="s">
        <v>143</v>
      </c>
      <c r="BG5" s="191">
        <v>20000.0</v>
      </c>
      <c r="BH5" s="192">
        <v>11000.0</v>
      </c>
      <c r="BI5" s="192">
        <v>4000.0</v>
      </c>
      <c r="BJ5" s="193">
        <v>1000.0</v>
      </c>
      <c r="BK5" s="92">
        <f t="shared" ref="BK5:BK6" si="26">+SUM(BG5:BJ5)</f>
        <v>36000</v>
      </c>
      <c r="BL5" s="129"/>
      <c r="BM5" s="129"/>
      <c r="BN5" s="129"/>
      <c r="BO5" s="129"/>
      <c r="BP5" s="129">
        <f t="shared" si="2"/>
        <v>180000</v>
      </c>
      <c r="BQ5" s="129">
        <f t="shared" si="3"/>
        <v>225000</v>
      </c>
      <c r="BR5" s="129">
        <f t="shared" si="4"/>
        <v>360000</v>
      </c>
    </row>
    <row r="6" ht="14.25" customHeight="1">
      <c r="A6" s="170">
        <f t="shared" si="12"/>
        <v>3</v>
      </c>
      <c r="B6" s="170"/>
      <c r="C6" s="171">
        <f t="shared" si="13"/>
        <v>85000</v>
      </c>
      <c r="D6" s="172">
        <f t="shared" si="14"/>
        <v>89000</v>
      </c>
      <c r="E6" s="173">
        <f t="shared" si="5"/>
        <v>174000</v>
      </c>
      <c r="F6" s="170"/>
      <c r="G6" s="171">
        <f t="shared" si="15"/>
        <v>12000</v>
      </c>
      <c r="H6" s="173">
        <f t="shared" si="16"/>
        <v>21000</v>
      </c>
      <c r="I6" s="129"/>
      <c r="J6" s="174">
        <f t="shared" si="17"/>
        <v>58000</v>
      </c>
      <c r="K6" s="175">
        <f t="shared" si="18"/>
        <v>97000</v>
      </c>
      <c r="L6" s="129"/>
      <c r="M6" s="170"/>
      <c r="N6" s="170"/>
      <c r="O6" s="170"/>
      <c r="P6" s="170"/>
      <c r="Q6" s="170">
        <v>0.0</v>
      </c>
      <c r="R6" s="170">
        <v>0.0</v>
      </c>
      <c r="S6" s="170">
        <f t="shared" ref="S6:T6" si="22">+IF(Q6=1,RAND(),0)</f>
        <v>0</v>
      </c>
      <c r="T6" s="170">
        <f t="shared" si="22"/>
        <v>0</v>
      </c>
      <c r="U6" s="170">
        <f>+IF(S6=0,0,IF(S6&lt;=Hoja2!$N$5,Hoja2!$M$5,IF(Hoja2!M5&lt;=Hoja2!$N$6,Hoja2!$M$6,IF(S6&lt;=Hoja2!$N$7,Hoja2!$M$7,IF(S6&lt;=Hoja2!$N$8,Hoja2!$M$8,IF(S6&lt;=Hoja2!$N$9,Hoja2!$M$9,6))))))</f>
        <v>0</v>
      </c>
      <c r="V6" s="170">
        <f>+IF(T6=0,0,IF(T6&lt;=Hoja2!$O$5,Hoja2!$M$5,IF(T6&lt;=Hoja2!$O$6,Hoja2!$M$6,IF(T6&lt;=Hoja2!$O$7,Hoja2!$M$7,IF(T6&lt;=Hoja2!$O$8,Hoja2!$M$8,IF(T6&lt;=Hoja2!$O$9,Hoja2!$M$9,IF(S6&lt;=Hoja2!$O$10,Hoja2!$M$10,IF(S6&lt;=Hoja2!$O$11,Hoja2!$M$11,8))))))))</f>
        <v>0</v>
      </c>
      <c r="W6" s="177" t="str">
        <f t="shared" si="7"/>
        <v>si</v>
      </c>
      <c r="X6" s="178" t="str">
        <f t="shared" si="8"/>
        <v>no</v>
      </c>
      <c r="Y6" s="129"/>
      <c r="Z6" s="129"/>
      <c r="AA6" s="177"/>
      <c r="AB6" s="170"/>
      <c r="AC6" s="170"/>
      <c r="AD6" s="170"/>
      <c r="AE6" s="177"/>
      <c r="AF6" s="170">
        <v>72000.0</v>
      </c>
      <c r="AG6" s="170"/>
      <c r="AH6" s="170"/>
      <c r="AI6" s="177"/>
      <c r="AJ6" s="173"/>
      <c r="AK6" s="129"/>
      <c r="AL6" s="177"/>
      <c r="AM6" s="170"/>
      <c r="AN6" s="170"/>
      <c r="AO6" s="173">
        <f t="shared" si="23"/>
        <v>0</v>
      </c>
      <c r="AP6" s="172">
        <f t="shared" si="9"/>
        <v>186000</v>
      </c>
      <c r="AQ6" s="129"/>
      <c r="AR6" s="171">
        <f t="shared" si="20"/>
        <v>35000</v>
      </c>
      <c r="AS6" s="172">
        <f t="shared" si="21"/>
        <v>29000</v>
      </c>
      <c r="AT6" s="172">
        <f t="shared" si="24"/>
        <v>1000</v>
      </c>
      <c r="AU6" s="173">
        <f t="shared" si="25"/>
        <v>3000</v>
      </c>
      <c r="AV6" s="129"/>
      <c r="AW6" s="179">
        <v>0.0</v>
      </c>
      <c r="AX6" s="180">
        <v>0.0</v>
      </c>
      <c r="AY6" s="129"/>
      <c r="AZ6" s="181">
        <f t="shared" si="11"/>
        <v>1415.816754</v>
      </c>
      <c r="BA6" s="129"/>
      <c r="BB6" s="64" t="s">
        <v>144</v>
      </c>
      <c r="BC6" s="194">
        <v>80000.0</v>
      </c>
      <c r="BD6" s="76" t="s">
        <v>136</v>
      </c>
      <c r="BE6" s="129"/>
      <c r="BF6" s="195" t="s">
        <v>145</v>
      </c>
      <c r="BG6" s="196">
        <v>16000.0</v>
      </c>
      <c r="BH6" s="197">
        <v>3000.0</v>
      </c>
      <c r="BI6" s="197">
        <v>9000.0</v>
      </c>
      <c r="BJ6" s="198">
        <v>4000.0</v>
      </c>
      <c r="BK6" s="199">
        <f t="shared" si="26"/>
        <v>32000</v>
      </c>
      <c r="BL6" s="129"/>
      <c r="BM6" s="129"/>
      <c r="BN6" s="129"/>
      <c r="BO6" s="129"/>
      <c r="BP6" s="129">
        <f t="shared" si="2"/>
        <v>180000</v>
      </c>
      <c r="BQ6" s="129">
        <f t="shared" si="3"/>
        <v>225000</v>
      </c>
      <c r="BR6" s="129">
        <f t="shared" si="4"/>
        <v>360000</v>
      </c>
    </row>
    <row r="7" ht="14.25" customHeight="1">
      <c r="A7" s="170">
        <f t="shared" si="12"/>
        <v>4</v>
      </c>
      <c r="B7" s="170"/>
      <c r="C7" s="171">
        <f t="shared" si="13"/>
        <v>50000</v>
      </c>
      <c r="D7" s="172">
        <f t="shared" si="14"/>
        <v>102000</v>
      </c>
      <c r="E7" s="173">
        <f t="shared" si="5"/>
        <v>152000</v>
      </c>
      <c r="F7" s="172"/>
      <c r="G7" s="171">
        <f t="shared" si="15"/>
        <v>11000</v>
      </c>
      <c r="H7" s="173">
        <f t="shared" si="16"/>
        <v>18000</v>
      </c>
      <c r="I7" s="129"/>
      <c r="J7" s="174">
        <f t="shared" si="17"/>
        <v>68000</v>
      </c>
      <c r="K7" s="175">
        <f t="shared" si="18"/>
        <v>120000</v>
      </c>
      <c r="L7" s="129"/>
      <c r="M7" s="170"/>
      <c r="N7" s="170"/>
      <c r="O7" s="170"/>
      <c r="P7" s="170"/>
      <c r="Q7" s="170">
        <v>0.0</v>
      </c>
      <c r="R7" s="170">
        <v>0.0</v>
      </c>
      <c r="S7" s="170">
        <f t="shared" ref="S7:T7" si="27">+IF(Q7=1,RAND(),0)</f>
        <v>0</v>
      </c>
      <c r="T7" s="170">
        <f t="shared" si="27"/>
        <v>0</v>
      </c>
      <c r="U7" s="170">
        <f>+IF(S7=0,0,IF(S7&lt;=Hoja2!$N$5,Hoja2!$M$5,IF(Hoja2!M6&lt;=Hoja2!$N$6,Hoja2!$M$6,IF(S7&lt;=Hoja2!$N$7,Hoja2!$M$7,IF(S7&lt;=Hoja2!$N$8,Hoja2!$M$8,IF(S7&lt;=Hoja2!$N$9,Hoja2!$M$9,6))))))</f>
        <v>0</v>
      </c>
      <c r="V7" s="170">
        <f>+IF(T7=0,0,IF(T7&lt;=Hoja2!$O$5,Hoja2!$M$5,IF(T7&lt;=Hoja2!$O$6,Hoja2!$M$6,IF(T7&lt;=Hoja2!$O$7,Hoja2!$M$7,IF(T7&lt;=Hoja2!$O$8,Hoja2!$M$8,IF(T7&lt;=Hoja2!$O$9,Hoja2!$M$9,IF(S7&lt;=Hoja2!$O$10,Hoja2!$M$10,IF(S7&lt;=Hoja2!$O$11,Hoja2!$M$11,8))))))))</f>
        <v>0</v>
      </c>
      <c r="W7" s="177" t="str">
        <f t="shared" si="7"/>
        <v>si</v>
      </c>
      <c r="X7" s="178" t="str">
        <f t="shared" si="8"/>
        <v>no</v>
      </c>
      <c r="Y7" s="129"/>
      <c r="Z7" s="129"/>
      <c r="AA7" s="177"/>
      <c r="AB7" s="170"/>
      <c r="AC7" s="170"/>
      <c r="AD7" s="170"/>
      <c r="AE7" s="177"/>
      <c r="AF7" s="170"/>
      <c r="AG7" s="170"/>
      <c r="AH7" s="170"/>
      <c r="AI7" s="177"/>
      <c r="AJ7" s="173"/>
      <c r="AK7" s="129"/>
      <c r="AL7" s="177"/>
      <c r="AM7" s="170"/>
      <c r="AN7" s="170"/>
      <c r="AO7" s="173">
        <f t="shared" si="23"/>
        <v>0</v>
      </c>
      <c r="AP7" s="172">
        <f t="shared" si="9"/>
        <v>208000</v>
      </c>
      <c r="AQ7" s="129"/>
      <c r="AR7" s="171">
        <f t="shared" si="20"/>
        <v>35000</v>
      </c>
      <c r="AS7" s="172">
        <f t="shared" si="21"/>
        <v>29000</v>
      </c>
      <c r="AT7" s="172">
        <f t="shared" si="24"/>
        <v>1000</v>
      </c>
      <c r="AU7" s="173">
        <f t="shared" si="25"/>
        <v>3000</v>
      </c>
      <c r="AV7" s="129"/>
      <c r="AW7" s="179">
        <v>0.0</v>
      </c>
      <c r="AX7" s="180">
        <v>0.0</v>
      </c>
      <c r="AY7" s="129"/>
      <c r="AZ7" s="181">
        <f t="shared" si="11"/>
        <v>2562.292961</v>
      </c>
      <c r="BA7" s="129"/>
      <c r="BB7" s="56" t="s">
        <v>146</v>
      </c>
      <c r="BC7" s="59">
        <v>7.1</v>
      </c>
      <c r="BD7" s="184" t="s">
        <v>147</v>
      </c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>
        <f t="shared" si="2"/>
        <v>180000</v>
      </c>
      <c r="BQ7" s="129">
        <f t="shared" si="3"/>
        <v>225000</v>
      </c>
      <c r="BR7" s="129">
        <f t="shared" si="4"/>
        <v>360000</v>
      </c>
    </row>
    <row r="8" ht="14.25" customHeight="1">
      <c r="A8" s="170">
        <f t="shared" si="12"/>
        <v>5</v>
      </c>
      <c r="B8" s="170"/>
      <c r="C8" s="171">
        <f t="shared" si="13"/>
        <v>15000</v>
      </c>
      <c r="D8" s="172">
        <f t="shared" si="14"/>
        <v>115000</v>
      </c>
      <c r="E8" s="173">
        <f t="shared" si="5"/>
        <v>130000</v>
      </c>
      <c r="F8" s="170"/>
      <c r="G8" s="171">
        <f t="shared" si="15"/>
        <v>10000</v>
      </c>
      <c r="H8" s="173">
        <f t="shared" si="16"/>
        <v>15000</v>
      </c>
      <c r="I8" s="129"/>
      <c r="J8" s="174">
        <f t="shared" si="17"/>
        <v>78000</v>
      </c>
      <c r="K8" s="175">
        <f t="shared" si="18"/>
        <v>143000</v>
      </c>
      <c r="L8" s="129"/>
      <c r="M8" s="170"/>
      <c r="N8" s="170"/>
      <c r="O8" s="170"/>
      <c r="P8" s="170"/>
      <c r="Q8" s="170">
        <v>0.0</v>
      </c>
      <c r="R8" s="170">
        <v>0.0</v>
      </c>
      <c r="S8" s="170">
        <f t="shared" ref="S8:T8" si="28">+IF(Q8=1,RAND(),0)</f>
        <v>0</v>
      </c>
      <c r="T8" s="170">
        <f t="shared" si="28"/>
        <v>0</v>
      </c>
      <c r="U8" s="170">
        <f>+IF(S8=0,0,IF(S8&lt;=Hoja2!$N$5,Hoja2!$M$5,IF(Hoja2!M7&lt;=Hoja2!$N$6,Hoja2!$M$6,IF(S8&lt;=Hoja2!$N$7,Hoja2!$M$7,IF(S8&lt;=Hoja2!$N$8,Hoja2!$M$8,IF(S8&lt;=Hoja2!$N$9,Hoja2!$M$9,6))))))</f>
        <v>0</v>
      </c>
      <c r="V8" s="170">
        <f>+IF(T8=0,0,IF(T8&lt;=Hoja2!$O$5,Hoja2!$M$5,IF(T8&lt;=Hoja2!$O$6,Hoja2!$M$6,IF(T8&lt;=Hoja2!$O$7,Hoja2!$M$7,IF(T8&lt;=Hoja2!$O$8,Hoja2!$M$8,IF(T8&lt;=Hoja2!$O$9,Hoja2!$M$9,IF(S8&lt;=Hoja2!$O$10,Hoja2!$M$10,IF(S8&lt;=Hoja2!$O$11,Hoja2!$M$11,8))))))))</f>
        <v>0</v>
      </c>
      <c r="W8" s="177" t="str">
        <f t="shared" si="7"/>
        <v>si</v>
      </c>
      <c r="X8" s="178" t="str">
        <f t="shared" si="8"/>
        <v>no</v>
      </c>
      <c r="Y8" s="129"/>
      <c r="Z8" s="129"/>
      <c r="AA8" s="177"/>
      <c r="AB8" s="170"/>
      <c r="AC8" s="170"/>
      <c r="AD8" s="170"/>
      <c r="AE8" s="177"/>
      <c r="AF8" s="170"/>
      <c r="AG8" s="170"/>
      <c r="AH8" s="170"/>
      <c r="AI8" s="177"/>
      <c r="AJ8" s="173"/>
      <c r="AK8" s="129"/>
      <c r="AL8" s="177"/>
      <c r="AM8" s="170"/>
      <c r="AN8" s="170"/>
      <c r="AO8" s="173">
        <f t="shared" si="23"/>
        <v>0</v>
      </c>
      <c r="AP8" s="172">
        <f t="shared" si="9"/>
        <v>230000</v>
      </c>
      <c r="AQ8" s="129"/>
      <c r="AR8" s="171">
        <f t="shared" si="20"/>
        <v>35000</v>
      </c>
      <c r="AS8" s="172">
        <f t="shared" si="21"/>
        <v>29000</v>
      </c>
      <c r="AT8" s="172">
        <f t="shared" si="24"/>
        <v>1000</v>
      </c>
      <c r="AU8" s="173">
        <f t="shared" ref="AU8:AU367" si="30">+H7-H8+$AO8*$BL$16</f>
        <v>3000</v>
      </c>
      <c r="AV8" s="129"/>
      <c r="AW8" s="179">
        <v>0.0</v>
      </c>
      <c r="AX8" s="180">
        <v>0.0</v>
      </c>
      <c r="AY8" s="129"/>
      <c r="AZ8" s="181">
        <f t="shared" si="11"/>
        <v>1912.626255</v>
      </c>
      <c r="BA8" s="129"/>
      <c r="BB8" s="62"/>
      <c r="BC8" s="62"/>
      <c r="BD8" s="62"/>
      <c r="BE8" s="129"/>
      <c r="BF8" s="183" t="s">
        <v>148</v>
      </c>
      <c r="BG8" s="43"/>
      <c r="BH8" s="43"/>
      <c r="BI8" s="43"/>
      <c r="BJ8" s="43"/>
      <c r="BK8" s="44"/>
      <c r="BL8" s="129"/>
      <c r="BM8" s="129"/>
      <c r="BN8" s="129"/>
      <c r="BO8" s="129"/>
      <c r="BP8" s="129">
        <f t="shared" si="2"/>
        <v>180000</v>
      </c>
      <c r="BQ8" s="129">
        <f t="shared" si="3"/>
        <v>225000</v>
      </c>
      <c r="BR8" s="129">
        <f t="shared" si="4"/>
        <v>360000</v>
      </c>
    </row>
    <row r="9" ht="14.25" customHeight="1">
      <c r="A9" s="170">
        <f t="shared" si="12"/>
        <v>6</v>
      </c>
      <c r="B9" s="170"/>
      <c r="C9" s="171">
        <f t="shared" si="13"/>
        <v>0</v>
      </c>
      <c r="D9" s="172">
        <f t="shared" si="14"/>
        <v>128000</v>
      </c>
      <c r="E9" s="173">
        <f t="shared" si="5"/>
        <v>128000</v>
      </c>
      <c r="F9" s="170"/>
      <c r="G9" s="171">
        <f t="shared" si="15"/>
        <v>9000</v>
      </c>
      <c r="H9" s="173">
        <f t="shared" si="16"/>
        <v>12000</v>
      </c>
      <c r="I9" s="129"/>
      <c r="J9" s="174">
        <f t="shared" si="17"/>
        <v>88000</v>
      </c>
      <c r="K9" s="175">
        <f t="shared" si="18"/>
        <v>166000</v>
      </c>
      <c r="L9" s="129"/>
      <c r="M9" s="170"/>
      <c r="N9" s="170"/>
      <c r="O9" s="170"/>
      <c r="P9" s="170"/>
      <c r="Q9" s="170">
        <v>0.0</v>
      </c>
      <c r="R9" s="170">
        <v>0.0</v>
      </c>
      <c r="S9" s="170">
        <f t="shared" ref="S9:T9" si="29">+IF(Q9=1,RAND(),0)</f>
        <v>0</v>
      </c>
      <c r="T9" s="170">
        <f t="shared" si="29"/>
        <v>0</v>
      </c>
      <c r="U9" s="170">
        <f>+IF(S9=0,0,IF(S9&lt;=Hoja2!$N$5,Hoja2!$M$5,IF(Hoja2!M8&lt;=Hoja2!$N$6,Hoja2!$M$6,IF(S9&lt;=Hoja2!$N$7,Hoja2!$M$7,IF(S9&lt;=Hoja2!$N$8,Hoja2!$M$8,IF(S9&lt;=Hoja2!$N$9,Hoja2!$M$9,6))))))</f>
        <v>0</v>
      </c>
      <c r="V9" s="170">
        <f>+IF(T9=0,0,IF(T9&lt;=Hoja2!$O$5,Hoja2!$M$5,IF(T9&lt;=Hoja2!$O$6,Hoja2!$M$6,IF(T9&lt;=Hoja2!$O$7,Hoja2!$M$7,IF(T9&lt;=Hoja2!$O$8,Hoja2!$M$8,IF(T9&lt;=Hoja2!$O$9,Hoja2!$M$9,IF(S9&lt;=Hoja2!$O$10,Hoja2!$M$10,IF(S9&lt;=Hoja2!$O$11,Hoja2!$M$11,8))))))))</f>
        <v>0</v>
      </c>
      <c r="W9" s="177" t="str">
        <f t="shared" si="7"/>
        <v>si</v>
      </c>
      <c r="X9" s="178" t="str">
        <f t="shared" si="8"/>
        <v>no</v>
      </c>
      <c r="Y9" s="129"/>
      <c r="Z9" s="129"/>
      <c r="AA9" s="177"/>
      <c r="AB9" s="170"/>
      <c r="AC9" s="170"/>
      <c r="AD9" s="170"/>
      <c r="AE9" s="177"/>
      <c r="AF9" s="170"/>
      <c r="AG9" s="170"/>
      <c r="AH9" s="170"/>
      <c r="AI9" s="177"/>
      <c r="AJ9" s="173"/>
      <c r="AK9" s="129"/>
      <c r="AL9" s="177"/>
      <c r="AM9" s="170"/>
      <c r="AN9" s="170"/>
      <c r="AO9" s="173">
        <f t="shared" si="23"/>
        <v>0</v>
      </c>
      <c r="AP9" s="172">
        <f t="shared" si="9"/>
        <v>232000</v>
      </c>
      <c r="AQ9" s="129"/>
      <c r="AR9" s="171">
        <f t="shared" si="20"/>
        <v>15000</v>
      </c>
      <c r="AS9" s="172">
        <f t="shared" si="21"/>
        <v>29000</v>
      </c>
      <c r="AT9" s="172">
        <f t="shared" si="24"/>
        <v>1000</v>
      </c>
      <c r="AU9" s="173">
        <f t="shared" si="30"/>
        <v>3000</v>
      </c>
      <c r="AV9" s="129"/>
      <c r="AW9" s="179">
        <v>0.0</v>
      </c>
      <c r="AX9" s="180">
        <v>0.0</v>
      </c>
      <c r="AY9" s="129"/>
      <c r="AZ9" s="181">
        <f t="shared" si="11"/>
        <v>1862.784099</v>
      </c>
      <c r="BA9" s="129"/>
      <c r="BB9" s="143" t="s">
        <v>149</v>
      </c>
      <c r="BC9" s="200">
        <v>100000.0</v>
      </c>
      <c r="BD9" s="201" t="s">
        <v>150</v>
      </c>
      <c r="BE9" s="129"/>
      <c r="BF9" s="202"/>
      <c r="BG9" s="203" t="s">
        <v>139</v>
      </c>
      <c r="BH9" s="204" t="s">
        <v>140</v>
      </c>
      <c r="BI9" s="204" t="s">
        <v>54</v>
      </c>
      <c r="BJ9" s="204" t="s">
        <v>141</v>
      </c>
      <c r="BK9" s="202" t="s">
        <v>142</v>
      </c>
      <c r="BL9" s="129"/>
      <c r="BM9" s="129"/>
      <c r="BN9" s="129"/>
      <c r="BO9" s="129"/>
      <c r="BP9" s="129">
        <f t="shared" si="2"/>
        <v>180000</v>
      </c>
      <c r="BQ9" s="129">
        <f t="shared" si="3"/>
        <v>225000</v>
      </c>
      <c r="BR9" s="129">
        <f t="shared" si="4"/>
        <v>360000</v>
      </c>
    </row>
    <row r="10" ht="14.25" customHeight="1">
      <c r="A10" s="63">
        <f t="shared" si="12"/>
        <v>7</v>
      </c>
      <c r="C10" s="205">
        <f t="shared" ref="C10:C367" si="33">+IF(IF(C9-SUM($BG$10:$BJ$10)+AL10-SUM(AI10:AJ10)*$BL$15&gt;0,C9-SUM($BG$10:$BJ$10)+AL10-SUM(AI10:AJ10)*$BL$15,IF(C9+AL10-SUM(AI10:AJ10)*$BL$15-C9&gt;0,C9+AL10-SUM(AI10:AJ10)*$BL$15-C9,C9+AL10-C9))&gt;$BC$21,$BC$21,IF(C9-SUM($BG$10:$BJ$10)+AL10-SUM(AI10:AJ10)*$BL$15&gt;0,C9-SUM($BG$10:$BJ$10)+AL10-SUM(AI10:AJ10)*$BL$15,IF(C9+AL10-SUM(AI10:AJ10)*$BL$15-C9&gt;0,C9+AL10-SUM(AI10:AJ10)*$BL$15-C9,C9+AL10-C9)))</f>
        <v>0</v>
      </c>
      <c r="D10" s="176">
        <f t="shared" ref="D10:D367" si="34">+D9+NORMINV(RAND(),$BC$23,500)-AR10*$BK$11/$BK$10-AN10-SUM(AI10:AJ10)*$BL$16</f>
        <v>94696.02647</v>
      </c>
      <c r="E10" s="206">
        <f t="shared" si="5"/>
        <v>94696.02647</v>
      </c>
      <c r="F10" s="129"/>
      <c r="G10" s="205">
        <f t="shared" si="15"/>
        <v>8000</v>
      </c>
      <c r="H10" s="206">
        <f t="shared" si="16"/>
        <v>9000</v>
      </c>
      <c r="I10" s="129"/>
      <c r="J10" s="207">
        <f t="shared" ref="J10:J367" si="35">+IF(J9+NORMINV(RAND(),$BC$4,500)-SUM(AA10:AD10)&gt;$BC$17,J9-SUM(AA10:AD10),IF(J9+NORMINV(RAND(),$BC$4,500)-SUM(AA10:AD10)&lt;0,0,J9+NORMINV(RAND(),$BC$4,500)-SUM(AA10:AD10)))</f>
        <v>0</v>
      </c>
      <c r="K10" s="208">
        <f>+IF(K9+$BC$3-SUM(AE10:AI10)&gt;$BC$18,K9-SUM(AE10:AI10),IF(K9+$BC$3-SUM(AE10:AI10)&gt;$BC$18&lt;0,0,K9+NORMINV(RAND(),$BC$3,500)-SUM(AE10:AI10)))</f>
        <v>116079.4252</v>
      </c>
      <c r="L10" s="129"/>
      <c r="M10" s="129"/>
      <c r="N10" s="129"/>
      <c r="O10" s="129"/>
      <c r="P10" s="129"/>
      <c r="Q10" s="129">
        <v>0.0</v>
      </c>
      <c r="R10" s="129">
        <v>0.0</v>
      </c>
      <c r="S10" s="129">
        <f t="shared" ref="S10:T10" si="31">+IF(Q10=1,RAND(),0)</f>
        <v>0</v>
      </c>
      <c r="T10" s="129">
        <f t="shared" si="31"/>
        <v>0</v>
      </c>
      <c r="U10" s="129">
        <f>+IF(S10=0,0,IF(S10&lt;=Hoja2!$N$5,Hoja2!$M$5,IF(Hoja2!M9&lt;=Hoja2!$N$6,Hoja2!$M$6,IF(S10&lt;=Hoja2!$N$7,Hoja2!$M$7,IF(S10&lt;=Hoja2!$N$8,Hoja2!$M$8,IF(S10&lt;=Hoja2!$N$9,Hoja2!$M$9,6))))))</f>
        <v>0</v>
      </c>
      <c r="V10" s="129">
        <f>+IF(T10=0,0,IF(T10&lt;=Hoja2!$O$5,Hoja2!$M$5,IF(T10&lt;=Hoja2!$O$6,Hoja2!$M$6,IF(T10&lt;=Hoja2!$O$7,Hoja2!$M$7,IF(T10&lt;=Hoja2!$O$8,Hoja2!$M$8,IF(T10&lt;=Hoja2!$O$9,Hoja2!$M$9,IF(S10&lt;=Hoja2!$O$10,Hoja2!$M$10,IF(S10&lt;=Hoja2!$O$11,Hoja2!$M$11,8))))))))</f>
        <v>0</v>
      </c>
      <c r="W10" s="156" t="str">
        <f t="shared" si="7"/>
        <v>si</v>
      </c>
      <c r="X10" s="157" t="str">
        <f t="shared" si="8"/>
        <v>si</v>
      </c>
      <c r="Y10" s="129"/>
      <c r="Z10" s="129"/>
      <c r="AA10" s="158">
        <f t="shared" ref="AA10:AA367" si="37">+IF(W10="si",IF(AW10=0,IF(SUM(AA3:AA9)+SUM(AE3:AE9)=0,IF($J9&gt;$BC$6,$BC$27,0),0),0),0)</f>
        <v>110000</v>
      </c>
      <c r="AB10" s="159">
        <f t="shared" ref="AB10:AB367" si="38">+IF($W10="si",IF($AW10=0,IF(SUM($AA10:AA10)=0,IF(SUM(AB3:AB9)+SUM(AF3:AF9)=0,IF($J9&gt;$BC$6,$BC$28,0),0),0),0),0)</f>
        <v>0</v>
      </c>
      <c r="AC10" s="159">
        <f t="shared" ref="AC10:AC367" si="39">+IF($W10="si",IF($AW10=0,IF(SUM($AA10:AB10)=0,IF(SUM(AC3:AC9)+SUM(AG3:AG9)=0,IF($J9&gt;$BC$6,$BC$29,0),0),0),0),0)</f>
        <v>0</v>
      </c>
      <c r="AD10" s="159">
        <f t="shared" ref="AD10:AD367" si="40">+IF($W10="si",IF($AW10=0,IF(SUM($AA10:AC10)=0,IF(SUM(AD3:AD9)+SUM(AH3:AH9)=0,IF($J9&gt;$BC$6,$BC$30,0),0),0),0),0)</f>
        <v>0</v>
      </c>
      <c r="AE10" s="209">
        <f t="shared" ref="AE10:AE366" si="41">+IF($W10="si",IF(AX10=0,IF(SUM(AA4:AA10)+SUM(AE4:AE9)=0,IF(K9&gt;$BC$6,$BC$27,0),0),0),0)</f>
        <v>0</v>
      </c>
      <c r="AF10" s="210">
        <f t="shared" ref="AF10:AF366" si="42">+IF($W10="si",IF($AX10=0,IF(SUM(AB4:AB10)+SUM(AF4:AF9)=0,IF($K9&gt;$BC$6,IF(SUM($AE10:AE10)=0,$BC$28,0),0),0),0),0)</f>
        <v>0</v>
      </c>
      <c r="AG10" s="210">
        <f t="shared" ref="AG10:AG367" si="43">+IF($W10="si",IF($AX10=0,IF(SUM(AC4:AC10)+SUM(AG4:AG9)=0,IF($K9&gt;$BC$6,IF(SUM($AE10:AF10)=0,$BC$29,0),0),0),0),0)</f>
        <v>73000</v>
      </c>
      <c r="AH10" s="210">
        <f t="shared" ref="AH10:AH366" si="44">+IF($W10="si",IF($AX10=0,IF(SUM(AD4:AD10)+SUM(AH4:AH9)=0,IF($K9&gt;$BC$6,IF(SUM($AE10:AG10)=0,$BC$30,0),0),0),0),0)</f>
        <v>0</v>
      </c>
      <c r="AI10" s="211">
        <f t="shared" ref="AI10:AI367" si="45">+IF(X9="si",IF(SUM(AI6:AI9)=0,IF(SUM(AL10+AN10)&lt;2400*24+4000*24,$BC$31,0),0),0)</f>
        <v>0</v>
      </c>
      <c r="AJ10" s="212">
        <f t="shared" ref="AJ10:AJ366" si="46">+IF(X9="si",IF(SUM(AJ6:AJ9)=0,IF(SUM(AL10+AN10)&lt;2400*24+4000*24,IF(AI10=0,$BC$32,0),0),0),0)</f>
        <v>0</v>
      </c>
      <c r="AK10" s="176"/>
      <c r="AL10" s="213">
        <f t="shared" ref="AL10:AL367" si="47">IF(AL9=2400*2*24,SUM(AA6:AH6)-2400*2*24+SUM(AA7:AH7),IF(SUM(AA7:AH7)&gt;$AZ9*2*24,2400*2*24,SUM(AA7:AH7)))</f>
        <v>0</v>
      </c>
      <c r="AM10" s="214">
        <f t="shared" ref="AM10:AM367" si="48">+IF(K9&gt;$BC$19,IF(AX10=0,$BC$14,0),0)</f>
        <v>0</v>
      </c>
      <c r="AN10" s="214">
        <f t="shared" ref="AN10:AN367" si="49">+IF(D9&gt;$BC$22,IF(C9+D9&gt;$BC$21,$BC$14,IF(D9&gt;$BC$9,$BC$14,0)),0)</f>
        <v>75000</v>
      </c>
      <c r="AO10" s="215">
        <f t="shared" si="23"/>
        <v>0</v>
      </c>
      <c r="AP10" s="172">
        <f t="shared" si="9"/>
        <v>265303.9735</v>
      </c>
      <c r="AQ10" s="129"/>
      <c r="AR10" s="216">
        <f t="shared" ref="AR10:AR367" si="50">+C9-C10+SUM(AL10)-SUM(AI10:AJ10)*$BL$15</f>
        <v>0</v>
      </c>
      <c r="AS10" s="217">
        <f t="shared" ref="AS10:AS367" si="51">+D9-D10+$BC$23-AN10-SUM(AI10:AJ10)*$BL$16</f>
        <v>303.9735293</v>
      </c>
      <c r="AT10" s="217">
        <f t="shared" si="24"/>
        <v>1000</v>
      </c>
      <c r="AU10" s="218">
        <f t="shared" si="30"/>
        <v>3000</v>
      </c>
      <c r="AV10" s="129"/>
      <c r="AW10" s="219">
        <f t="shared" ref="AW10:AX10" si="32">+IF(SUM(U5:U9)&gt;SUM(AW5:AW9),1,0)</f>
        <v>0</v>
      </c>
      <c r="AX10" s="220">
        <f t="shared" si="32"/>
        <v>0</v>
      </c>
      <c r="AY10" s="129"/>
      <c r="AZ10" s="181">
        <f t="shared" si="11"/>
        <v>2208.972036</v>
      </c>
      <c r="BA10" s="129"/>
      <c r="BB10" s="62"/>
      <c r="BC10" s="62"/>
      <c r="BD10" s="62"/>
      <c r="BE10" s="129"/>
      <c r="BF10" s="30" t="s">
        <v>151</v>
      </c>
      <c r="BG10" s="182">
        <f>BG5</f>
        <v>20000</v>
      </c>
      <c r="BH10" s="52">
        <f>+BH5</f>
        <v>11000</v>
      </c>
      <c r="BI10" s="52">
        <v>3000.0</v>
      </c>
      <c r="BJ10" s="52">
        <f>+BJ5</f>
        <v>1000</v>
      </c>
      <c r="BK10" s="103">
        <f t="shared" ref="BK10:BK11" si="53">+SUM(BG10:BJ10)</f>
        <v>35000</v>
      </c>
      <c r="BL10" s="129"/>
      <c r="BM10" s="129"/>
      <c r="BN10" s="129"/>
      <c r="BO10" s="129"/>
      <c r="BP10" s="129">
        <f t="shared" si="2"/>
        <v>180000</v>
      </c>
      <c r="BQ10" s="129">
        <f t="shared" si="3"/>
        <v>225000</v>
      </c>
      <c r="BR10" s="129">
        <f t="shared" si="4"/>
        <v>360000</v>
      </c>
    </row>
    <row r="11" ht="14.25" customHeight="1">
      <c r="A11" s="63">
        <f t="shared" si="12"/>
        <v>8</v>
      </c>
      <c r="C11" s="205">
        <f t="shared" si="33"/>
        <v>0</v>
      </c>
      <c r="D11" s="176">
        <f t="shared" si="34"/>
        <v>97147.41755</v>
      </c>
      <c r="E11" s="206">
        <f t="shared" si="5"/>
        <v>97147.41755</v>
      </c>
      <c r="F11" s="129"/>
      <c r="G11" s="205">
        <f t="shared" si="15"/>
        <v>7000</v>
      </c>
      <c r="H11" s="206">
        <f t="shared" si="16"/>
        <v>6000</v>
      </c>
      <c r="I11" s="129"/>
      <c r="J11" s="207">
        <f t="shared" si="35"/>
        <v>10071.95101</v>
      </c>
      <c r="K11" s="208">
        <f t="shared" ref="K11:K367" si="54">+IF(K10+$BC$3-SUM(AE11:AI11)&lt;$BC$18,K10+NORMINV(RAND(),$BC$3,500)-SUM(AE11:AI11),K10-SUM(AE11:AI11))</f>
        <v>66287.46296</v>
      </c>
      <c r="L11" s="129"/>
      <c r="M11" s="129"/>
      <c r="N11" s="129"/>
      <c r="O11" s="129"/>
      <c r="P11" s="129"/>
      <c r="Q11" s="129">
        <v>1.0</v>
      </c>
      <c r="R11" s="129">
        <v>0.0</v>
      </c>
      <c r="S11" s="129">
        <f t="shared" ref="S11:T11" si="36">+IF(Q11=1,RAND(),0)</f>
        <v>0.2840015623</v>
      </c>
      <c r="T11" s="129">
        <f t="shared" si="36"/>
        <v>0</v>
      </c>
      <c r="U11" s="129">
        <f>+IF(S11=0,0,IF(S11&lt;=Hoja2!$N$5,Hoja2!$M$5,IF(Hoja2!M10&lt;=Hoja2!$N$6,Hoja2!$M$6,IF(S11&lt;=Hoja2!$N$7,Hoja2!$M$7,IF(S11&lt;=Hoja2!$N$8,Hoja2!$M$8,IF(S11&lt;=Hoja2!$N$9,Hoja2!$M$9,6))))))</f>
        <v>1</v>
      </c>
      <c r="V11" s="129">
        <f>+IF(T11=0,0,IF(T11&lt;=Hoja2!$O$5,Hoja2!$M$5,IF(T11&lt;=Hoja2!$O$6,Hoja2!$M$6,IF(T11&lt;=Hoja2!$O$7,Hoja2!$M$7,IF(T11&lt;=Hoja2!$O$8,Hoja2!$M$8,IF(T11&lt;=Hoja2!$O$9,Hoja2!$M$9,IF(S11&lt;=Hoja2!$O$10,Hoja2!$M$10,IF(S11&lt;=Hoja2!$O$11,Hoja2!$M$11,8))))))))</f>
        <v>0</v>
      </c>
      <c r="W11" s="156" t="str">
        <f t="shared" si="7"/>
        <v>si</v>
      </c>
      <c r="X11" s="157" t="str">
        <f t="shared" si="8"/>
        <v>si</v>
      </c>
      <c r="Y11" s="129"/>
      <c r="Z11" s="129"/>
      <c r="AA11" s="158">
        <f t="shared" si="37"/>
        <v>0</v>
      </c>
      <c r="AB11" s="159">
        <f t="shared" si="38"/>
        <v>0</v>
      </c>
      <c r="AC11" s="159">
        <f t="shared" si="39"/>
        <v>0</v>
      </c>
      <c r="AD11" s="159">
        <f t="shared" si="40"/>
        <v>0</v>
      </c>
      <c r="AE11" s="209">
        <f t="shared" si="41"/>
        <v>0</v>
      </c>
      <c r="AF11" s="210">
        <f t="shared" si="42"/>
        <v>0</v>
      </c>
      <c r="AG11" s="210">
        <f t="shared" si="43"/>
        <v>0</v>
      </c>
      <c r="AH11" s="210">
        <f t="shared" si="44"/>
        <v>0</v>
      </c>
      <c r="AI11" s="211">
        <f t="shared" si="45"/>
        <v>73000</v>
      </c>
      <c r="AJ11" s="212">
        <f t="shared" si="46"/>
        <v>0</v>
      </c>
      <c r="AK11" s="129"/>
      <c r="AL11" s="213">
        <f t="shared" si="47"/>
        <v>0</v>
      </c>
      <c r="AM11" s="214">
        <f t="shared" si="48"/>
        <v>0</v>
      </c>
      <c r="AN11" s="214">
        <f t="shared" si="49"/>
        <v>0</v>
      </c>
      <c r="AO11" s="215">
        <f t="shared" si="23"/>
        <v>0</v>
      </c>
      <c r="AP11" s="172">
        <f t="shared" si="9"/>
        <v>262852.5824</v>
      </c>
      <c r="AQ11" s="129"/>
      <c r="AR11" s="216">
        <f t="shared" si="50"/>
        <v>-18250</v>
      </c>
      <c r="AS11" s="217">
        <f t="shared" si="51"/>
        <v>-15201.39108</v>
      </c>
      <c r="AT11" s="217">
        <f t="shared" si="24"/>
        <v>1000</v>
      </c>
      <c r="AU11" s="218">
        <f t="shared" si="30"/>
        <v>3000</v>
      </c>
      <c r="AV11" s="129"/>
      <c r="AW11" s="219">
        <f t="shared" ref="AW11:AX11" si="52">+IF(SUM(U6:U10)&gt;SUM(AW6:AW10),1,0)</f>
        <v>0</v>
      </c>
      <c r="AX11" s="220">
        <f t="shared" si="52"/>
        <v>0</v>
      </c>
      <c r="AY11" s="129"/>
      <c r="AZ11" s="181">
        <f t="shared" si="11"/>
        <v>2396.755955</v>
      </c>
      <c r="BA11" s="129"/>
      <c r="BB11" s="64" t="s">
        <v>152</v>
      </c>
      <c r="BC11" s="194">
        <f t="shared" ref="BC11:BC12" si="57">+BI15*4</f>
        <v>4000</v>
      </c>
      <c r="BD11" s="76" t="s">
        <v>150</v>
      </c>
      <c r="BE11" s="129"/>
      <c r="BF11" s="30" t="s">
        <v>153</v>
      </c>
      <c r="BG11" s="52">
        <f>+BG6</f>
        <v>16000</v>
      </c>
      <c r="BH11" s="103">
        <v>3000.0</v>
      </c>
      <c r="BI11" s="103">
        <v>6000.0</v>
      </c>
      <c r="BJ11" s="103">
        <v>4000.0</v>
      </c>
      <c r="BK11" s="103">
        <f t="shared" si="53"/>
        <v>29000</v>
      </c>
      <c r="BL11" s="129"/>
      <c r="BM11" s="129"/>
      <c r="BN11" s="129"/>
      <c r="BO11" s="129"/>
      <c r="BP11" s="129">
        <f t="shared" si="2"/>
        <v>180000</v>
      </c>
      <c r="BQ11" s="129">
        <f t="shared" si="3"/>
        <v>225000</v>
      </c>
      <c r="BR11" s="129">
        <f t="shared" si="4"/>
        <v>360000</v>
      </c>
    </row>
    <row r="12" ht="14.25" customHeight="1">
      <c r="A12" s="63">
        <f t="shared" si="12"/>
        <v>9</v>
      </c>
      <c r="C12" s="205">
        <f t="shared" si="33"/>
        <v>0</v>
      </c>
      <c r="D12" s="176">
        <f t="shared" si="34"/>
        <v>100314.1602</v>
      </c>
      <c r="E12" s="206">
        <f t="shared" si="5"/>
        <v>100314.1602</v>
      </c>
      <c r="F12" s="129"/>
      <c r="G12" s="205">
        <f t="shared" si="15"/>
        <v>6000</v>
      </c>
      <c r="H12" s="206">
        <f t="shared" si="16"/>
        <v>3000</v>
      </c>
      <c r="I12" s="129"/>
      <c r="J12" s="207">
        <f t="shared" si="35"/>
        <v>20836.76965</v>
      </c>
      <c r="K12" s="208">
        <f t="shared" si="54"/>
        <v>90757.83154</v>
      </c>
      <c r="L12" s="129"/>
      <c r="M12" s="129"/>
      <c r="N12" s="129"/>
      <c r="O12" s="129"/>
      <c r="P12" s="129"/>
      <c r="Q12" s="129">
        <v>0.0</v>
      </c>
      <c r="R12" s="129">
        <v>1.0</v>
      </c>
      <c r="S12" s="129">
        <f t="shared" ref="S12:T12" si="55">+IF(Q12=1,RAND(),0)</f>
        <v>0</v>
      </c>
      <c r="T12" s="129">
        <f t="shared" si="55"/>
        <v>0.9141725901</v>
      </c>
      <c r="U12" s="129">
        <f>+IF(S12=0,0,IF(S12&lt;=Hoja2!$N$5,Hoja2!$M$5,IF(Hoja2!M11&lt;=Hoja2!$N$6,Hoja2!$M$6,IF(S12&lt;=Hoja2!$N$7,Hoja2!$M$7,IF(S12&lt;=Hoja2!$N$8,Hoja2!$M$8,IF(S12&lt;=Hoja2!$N$9,Hoja2!$M$9,6))))))</f>
        <v>0</v>
      </c>
      <c r="V12" s="129">
        <f>+IF(T12=0,0,IF(T12&lt;=Hoja2!$O$5,Hoja2!$M$5,IF(T12&lt;=Hoja2!$O$6,Hoja2!$M$6,IF(T12&lt;=Hoja2!$O$7,Hoja2!$M$7,IF(T12&lt;=Hoja2!$O$8,Hoja2!$M$8,IF(T12&lt;=Hoja2!$O$9,Hoja2!$M$9,IF(S12&lt;=Hoja2!$O$10,Hoja2!$M$10,IF(S12&lt;=Hoja2!$O$11,Hoja2!$M$11,8))))))))</f>
        <v>6</v>
      </c>
      <c r="W12" s="156" t="str">
        <f t="shared" si="7"/>
        <v>si</v>
      </c>
      <c r="X12" s="157" t="str">
        <f t="shared" si="8"/>
        <v>si</v>
      </c>
      <c r="Y12" s="129"/>
      <c r="Z12" s="129"/>
      <c r="AA12" s="158">
        <f t="shared" si="37"/>
        <v>0</v>
      </c>
      <c r="AB12" s="159">
        <f t="shared" si="38"/>
        <v>0</v>
      </c>
      <c r="AC12" s="159">
        <f t="shared" si="39"/>
        <v>0</v>
      </c>
      <c r="AD12" s="159">
        <f t="shared" si="40"/>
        <v>0</v>
      </c>
      <c r="AE12" s="209">
        <f t="shared" si="41"/>
        <v>0</v>
      </c>
      <c r="AF12" s="210">
        <f t="shared" si="42"/>
        <v>0</v>
      </c>
      <c r="AG12" s="210">
        <f t="shared" si="43"/>
        <v>0</v>
      </c>
      <c r="AH12" s="210">
        <f t="shared" si="44"/>
        <v>0</v>
      </c>
      <c r="AI12" s="211">
        <f t="shared" si="45"/>
        <v>0</v>
      </c>
      <c r="AJ12" s="212">
        <f t="shared" si="46"/>
        <v>73000</v>
      </c>
      <c r="AK12" s="129"/>
      <c r="AL12" s="213">
        <f t="shared" si="47"/>
        <v>0</v>
      </c>
      <c r="AM12" s="214">
        <f t="shared" si="48"/>
        <v>0</v>
      </c>
      <c r="AN12" s="214">
        <f t="shared" si="49"/>
        <v>0</v>
      </c>
      <c r="AO12" s="215">
        <f t="shared" si="23"/>
        <v>0</v>
      </c>
      <c r="AP12" s="172">
        <f t="shared" si="9"/>
        <v>259685.8398</v>
      </c>
      <c r="AQ12" s="129"/>
      <c r="AR12" s="216">
        <f t="shared" si="50"/>
        <v>-18250</v>
      </c>
      <c r="AS12" s="217">
        <f t="shared" si="51"/>
        <v>-15916.7426</v>
      </c>
      <c r="AT12" s="217">
        <f t="shared" si="24"/>
        <v>1000</v>
      </c>
      <c r="AU12" s="218">
        <f t="shared" si="30"/>
        <v>3000</v>
      </c>
      <c r="AV12" s="129"/>
      <c r="AW12" s="219">
        <f t="shared" ref="AW12:AX12" si="56">+IF(SUM(U7:U11)&gt;SUM(AW7:AW11),1,0)</f>
        <v>1</v>
      </c>
      <c r="AX12" s="220">
        <f t="shared" si="56"/>
        <v>0</v>
      </c>
      <c r="AY12" s="129"/>
      <c r="AZ12" s="181">
        <f t="shared" si="11"/>
        <v>3051.546993</v>
      </c>
      <c r="BA12" s="129"/>
      <c r="BB12" s="56" t="s">
        <v>154</v>
      </c>
      <c r="BC12" s="59">
        <f t="shared" si="57"/>
        <v>12000</v>
      </c>
      <c r="BD12" s="184" t="s">
        <v>150</v>
      </c>
      <c r="BE12" s="129"/>
      <c r="BF12" s="129"/>
      <c r="BG12" s="129"/>
      <c r="BH12" s="129"/>
      <c r="BI12" s="129"/>
      <c r="BJ12" s="129"/>
      <c r="BK12" s="221"/>
      <c r="BL12" s="129"/>
      <c r="BM12" s="129"/>
      <c r="BN12" s="129"/>
      <c r="BO12" s="129"/>
      <c r="BP12" s="129">
        <f t="shared" si="2"/>
        <v>180000</v>
      </c>
      <c r="BQ12" s="129">
        <f t="shared" si="3"/>
        <v>225000</v>
      </c>
      <c r="BR12" s="129">
        <f t="shared" si="4"/>
        <v>360000</v>
      </c>
    </row>
    <row r="13" ht="14.25" customHeight="1">
      <c r="A13" s="63">
        <f t="shared" si="12"/>
        <v>10</v>
      </c>
      <c r="C13" s="205">
        <f t="shared" si="33"/>
        <v>80200</v>
      </c>
      <c r="D13" s="176">
        <f t="shared" si="34"/>
        <v>37766.74659</v>
      </c>
      <c r="E13" s="206">
        <f t="shared" si="5"/>
        <v>117966.7466</v>
      </c>
      <c r="F13" s="129"/>
      <c r="G13" s="205">
        <f t="shared" si="15"/>
        <v>5000</v>
      </c>
      <c r="H13" s="206">
        <f t="shared" si="16"/>
        <v>3000</v>
      </c>
      <c r="I13" s="129"/>
      <c r="J13" s="207">
        <f t="shared" si="35"/>
        <v>30492.21764</v>
      </c>
      <c r="K13" s="208">
        <f t="shared" si="54"/>
        <v>113447.0629</v>
      </c>
      <c r="L13" s="129"/>
      <c r="M13" s="129"/>
      <c r="N13" s="129"/>
      <c r="O13" s="129"/>
      <c r="P13" s="129"/>
      <c r="Q13" s="129">
        <v>0.0</v>
      </c>
      <c r="R13" s="129">
        <v>0.0</v>
      </c>
      <c r="S13" s="129">
        <f t="shared" ref="S13:T13" si="58">+IF(Q13=1,RAND(),0)</f>
        <v>0</v>
      </c>
      <c r="T13" s="129">
        <f t="shared" si="58"/>
        <v>0</v>
      </c>
      <c r="U13" s="129">
        <f>+IF(S13=0,0,IF(S13&lt;=Hoja2!$N$5,Hoja2!$M$5,IF(Hoja2!M12&lt;=Hoja2!$N$6,Hoja2!$M$6,IF(S13&lt;=Hoja2!$N$7,Hoja2!$M$7,IF(S13&lt;=Hoja2!$N$8,Hoja2!$M$8,IF(S13&lt;=Hoja2!$N$9,Hoja2!$M$9,6))))))</f>
        <v>0</v>
      </c>
      <c r="V13" s="129">
        <f>+IF(T13=0,0,IF(T13&lt;=Hoja2!$O$5,Hoja2!$M$5,IF(T13&lt;=Hoja2!$O$6,Hoja2!$M$6,IF(T13&lt;=Hoja2!$O$7,Hoja2!$M$7,IF(T13&lt;=Hoja2!$O$8,Hoja2!$M$8,IF(T13&lt;=Hoja2!$O$9,Hoja2!$M$9,IF(S13&lt;=Hoja2!$O$10,Hoja2!$M$10,IF(S13&lt;=Hoja2!$O$11,Hoja2!$M$11,8))))))))</f>
        <v>0</v>
      </c>
      <c r="W13" s="156" t="str">
        <f t="shared" si="7"/>
        <v>si</v>
      </c>
      <c r="X13" s="157" t="str">
        <f t="shared" si="8"/>
        <v>si</v>
      </c>
      <c r="Y13" s="129"/>
      <c r="Z13" s="129"/>
      <c r="AA13" s="158">
        <f t="shared" si="37"/>
        <v>0</v>
      </c>
      <c r="AB13" s="159">
        <f t="shared" si="38"/>
        <v>0</v>
      </c>
      <c r="AC13" s="159">
        <f t="shared" si="39"/>
        <v>0</v>
      </c>
      <c r="AD13" s="159">
        <f t="shared" si="40"/>
        <v>0</v>
      </c>
      <c r="AE13" s="209">
        <f t="shared" si="41"/>
        <v>0</v>
      </c>
      <c r="AF13" s="210">
        <f t="shared" si="42"/>
        <v>0</v>
      </c>
      <c r="AG13" s="210">
        <f t="shared" si="43"/>
        <v>0</v>
      </c>
      <c r="AH13" s="210">
        <f t="shared" si="44"/>
        <v>0</v>
      </c>
      <c r="AI13" s="211">
        <f t="shared" si="45"/>
        <v>0</v>
      </c>
      <c r="AJ13" s="212">
        <f t="shared" si="46"/>
        <v>0</v>
      </c>
      <c r="AK13" s="129"/>
      <c r="AL13" s="213">
        <f t="shared" si="47"/>
        <v>115200</v>
      </c>
      <c r="AM13" s="214">
        <f t="shared" si="48"/>
        <v>0</v>
      </c>
      <c r="AN13" s="214">
        <f t="shared" si="49"/>
        <v>75000</v>
      </c>
      <c r="AO13" s="215">
        <f t="shared" si="23"/>
        <v>0</v>
      </c>
      <c r="AP13" s="172">
        <f t="shared" si="9"/>
        <v>242033.2534</v>
      </c>
      <c r="AQ13" s="129"/>
      <c r="AR13" s="216">
        <f t="shared" si="50"/>
        <v>35000</v>
      </c>
      <c r="AS13" s="217">
        <f t="shared" si="51"/>
        <v>29547.41357</v>
      </c>
      <c r="AT13" s="217">
        <f t="shared" si="24"/>
        <v>1000</v>
      </c>
      <c r="AU13" s="218">
        <f t="shared" si="30"/>
        <v>0</v>
      </c>
      <c r="AV13" s="129"/>
      <c r="AW13" s="219">
        <f t="shared" ref="AW13:AX13" si="59">+IF(SUM(U8:U12)&gt;SUM(AW8:AW12),1,0)</f>
        <v>0</v>
      </c>
      <c r="AX13" s="220">
        <f t="shared" si="59"/>
        <v>1</v>
      </c>
      <c r="AY13" s="129"/>
      <c r="AZ13" s="181">
        <f t="shared" si="11"/>
        <v>3092.901041</v>
      </c>
      <c r="BA13" s="129"/>
      <c r="BB13" s="129"/>
      <c r="BC13" s="129"/>
      <c r="BD13" s="129"/>
      <c r="BE13" s="129"/>
      <c r="BF13" s="222" t="s">
        <v>155</v>
      </c>
      <c r="BG13" s="43"/>
      <c r="BH13" s="43"/>
      <c r="BI13" s="43"/>
      <c r="BJ13" s="43"/>
      <c r="BK13" s="44"/>
      <c r="BL13" s="129"/>
      <c r="BM13" s="129"/>
      <c r="BN13" s="129"/>
      <c r="BO13" s="129"/>
      <c r="BP13" s="129">
        <f t="shared" si="2"/>
        <v>180000</v>
      </c>
      <c r="BQ13" s="129">
        <f t="shared" si="3"/>
        <v>225000</v>
      </c>
      <c r="BR13" s="129">
        <f t="shared" si="4"/>
        <v>360000</v>
      </c>
    </row>
    <row r="14" ht="18.0" customHeight="1">
      <c r="A14" s="63">
        <f t="shared" si="12"/>
        <v>11</v>
      </c>
      <c r="C14" s="205">
        <f t="shared" si="33"/>
        <v>113000</v>
      </c>
      <c r="D14" s="176">
        <f t="shared" si="34"/>
        <v>51997.26592</v>
      </c>
      <c r="E14" s="206">
        <f t="shared" si="5"/>
        <v>164997.2659</v>
      </c>
      <c r="F14" s="129"/>
      <c r="G14" s="205">
        <f t="shared" si="15"/>
        <v>22250</v>
      </c>
      <c r="H14" s="206">
        <f t="shared" si="16"/>
        <v>54750</v>
      </c>
      <c r="I14" s="129"/>
      <c r="J14" s="207">
        <f t="shared" si="35"/>
        <v>40567.43846</v>
      </c>
      <c r="K14" s="208">
        <f t="shared" si="54"/>
        <v>137480.3977</v>
      </c>
      <c r="L14" s="129"/>
      <c r="M14" s="129"/>
      <c r="N14" s="129"/>
      <c r="O14" s="129"/>
      <c r="P14" s="129"/>
      <c r="Q14" s="129">
        <v>0.0</v>
      </c>
      <c r="R14" s="129">
        <v>0.0</v>
      </c>
      <c r="S14" s="129">
        <f t="shared" ref="S14:T14" si="60">+IF(Q14=1,RAND(),0)</f>
        <v>0</v>
      </c>
      <c r="T14" s="129">
        <f t="shared" si="60"/>
        <v>0</v>
      </c>
      <c r="U14" s="129">
        <f>+IF(S14=0,0,IF(S14&lt;=Hoja2!$N$5,Hoja2!$M$5,IF(Hoja2!M13&lt;=Hoja2!$N$6,Hoja2!$M$6,IF(S14&lt;=Hoja2!$N$7,Hoja2!$M$7,IF(S14&lt;=Hoja2!$N$8,Hoja2!$M$8,IF(S14&lt;=Hoja2!$N$9,Hoja2!$M$9,6))))))</f>
        <v>0</v>
      </c>
      <c r="V14" s="129">
        <f>+IF(T14=0,0,IF(T14&lt;=Hoja2!$O$5,Hoja2!$M$5,IF(T14&lt;=Hoja2!$O$6,Hoja2!$M$6,IF(T14&lt;=Hoja2!$O$7,Hoja2!$M$7,IF(T14&lt;=Hoja2!$O$8,Hoja2!$M$8,IF(T14&lt;=Hoja2!$O$9,Hoja2!$M$9,IF(S14&lt;=Hoja2!$O$10,Hoja2!$M$10,IF(S14&lt;=Hoja2!$O$11,Hoja2!$M$11,8))))))))</f>
        <v>0</v>
      </c>
      <c r="W14" s="156" t="str">
        <f t="shared" si="7"/>
        <v>si</v>
      </c>
      <c r="X14" s="157" t="str">
        <f t="shared" si="8"/>
        <v>no</v>
      </c>
      <c r="Y14" s="129"/>
      <c r="Z14" s="129"/>
      <c r="AA14" s="158">
        <f t="shared" si="37"/>
        <v>0</v>
      </c>
      <c r="AB14" s="159">
        <f t="shared" si="38"/>
        <v>0</v>
      </c>
      <c r="AC14" s="159">
        <f t="shared" si="39"/>
        <v>0</v>
      </c>
      <c r="AD14" s="159">
        <f t="shared" si="40"/>
        <v>0</v>
      </c>
      <c r="AE14" s="209">
        <f t="shared" si="41"/>
        <v>0</v>
      </c>
      <c r="AF14" s="210">
        <f t="shared" si="42"/>
        <v>0</v>
      </c>
      <c r="AG14" s="210">
        <f t="shared" si="43"/>
        <v>0</v>
      </c>
      <c r="AH14" s="210">
        <f t="shared" si="44"/>
        <v>0</v>
      </c>
      <c r="AI14" s="211">
        <f t="shared" si="45"/>
        <v>0</v>
      </c>
      <c r="AJ14" s="212">
        <f t="shared" si="46"/>
        <v>0</v>
      </c>
      <c r="AK14" s="129"/>
      <c r="AL14" s="213">
        <f t="shared" si="47"/>
        <v>67800</v>
      </c>
      <c r="AM14" s="214">
        <f t="shared" si="48"/>
        <v>0</v>
      </c>
      <c r="AN14" s="214">
        <f t="shared" si="49"/>
        <v>0</v>
      </c>
      <c r="AO14" s="215">
        <f t="shared" si="23"/>
        <v>73000</v>
      </c>
      <c r="AP14" s="172">
        <f t="shared" si="9"/>
        <v>195002.7341</v>
      </c>
      <c r="AQ14" s="129"/>
      <c r="AR14" s="216">
        <f t="shared" si="50"/>
        <v>35000</v>
      </c>
      <c r="AS14" s="217">
        <f t="shared" si="51"/>
        <v>27769.48067</v>
      </c>
      <c r="AT14" s="217">
        <f t="shared" si="24"/>
        <v>1000</v>
      </c>
      <c r="AU14" s="218">
        <f t="shared" si="30"/>
        <v>3000</v>
      </c>
      <c r="AV14" s="129"/>
      <c r="AW14" s="219">
        <f t="shared" ref="AW14:AX14" si="61">+IF(SUM(U9:U13)&gt;SUM(AW9:AW13),1,0)</f>
        <v>0</v>
      </c>
      <c r="AX14" s="220">
        <f t="shared" si="61"/>
        <v>1</v>
      </c>
      <c r="AY14" s="129"/>
      <c r="AZ14" s="181">
        <f t="shared" si="11"/>
        <v>1686.749622</v>
      </c>
      <c r="BA14" s="129"/>
      <c r="BB14" s="64" t="s">
        <v>156</v>
      </c>
      <c r="BC14" s="194">
        <v>75000.0</v>
      </c>
      <c r="BD14" s="76" t="s">
        <v>150</v>
      </c>
      <c r="BE14" s="129"/>
      <c r="BF14" s="185"/>
      <c r="BG14" s="186" t="s">
        <v>139</v>
      </c>
      <c r="BH14" s="187" t="s">
        <v>140</v>
      </c>
      <c r="BI14" s="187" t="s">
        <v>54</v>
      </c>
      <c r="BJ14" s="187" t="s">
        <v>141</v>
      </c>
      <c r="BK14" s="185" t="s">
        <v>142</v>
      </c>
      <c r="BL14" s="129"/>
      <c r="BM14" s="129"/>
      <c r="BN14" s="129"/>
      <c r="BO14" s="129"/>
      <c r="BP14" s="129">
        <f t="shared" si="2"/>
        <v>180000</v>
      </c>
      <c r="BQ14" s="129">
        <f t="shared" si="3"/>
        <v>225000</v>
      </c>
      <c r="BR14" s="129">
        <f t="shared" si="4"/>
        <v>360000</v>
      </c>
    </row>
    <row r="15" ht="14.25" customHeight="1">
      <c r="A15" s="129">
        <f t="shared" si="12"/>
        <v>12</v>
      </c>
      <c r="B15" s="129"/>
      <c r="C15" s="205">
        <f t="shared" si="33"/>
        <v>78000</v>
      </c>
      <c r="D15" s="176">
        <f t="shared" si="34"/>
        <v>64201.47118</v>
      </c>
      <c r="E15" s="206">
        <f t="shared" si="5"/>
        <v>142201.4712</v>
      </c>
      <c r="F15" s="129"/>
      <c r="G15" s="205">
        <f t="shared" si="15"/>
        <v>39500</v>
      </c>
      <c r="H15" s="206">
        <f t="shared" si="16"/>
        <v>106500</v>
      </c>
      <c r="I15" s="129"/>
      <c r="J15" s="207">
        <f t="shared" si="35"/>
        <v>49562.42861</v>
      </c>
      <c r="K15" s="208">
        <f t="shared" si="54"/>
        <v>161413.7668</v>
      </c>
      <c r="L15" s="129"/>
      <c r="M15" s="129"/>
      <c r="N15" s="129"/>
      <c r="O15" s="129"/>
      <c r="P15" s="129"/>
      <c r="Q15" s="129">
        <v>0.0</v>
      </c>
      <c r="R15" s="129">
        <v>1.0</v>
      </c>
      <c r="S15" s="129">
        <f t="shared" ref="S15:T15" si="62">+IF(Q15=1,RAND(),0)</f>
        <v>0</v>
      </c>
      <c r="T15" s="129">
        <f t="shared" si="62"/>
        <v>0.8657363904</v>
      </c>
      <c r="U15" s="129">
        <f>+IF(S15=0,0,IF(S15&lt;=Hoja2!$N$5,Hoja2!$M$5,IF(Hoja2!M14&lt;=Hoja2!$N$6,Hoja2!$M$6,IF(S15&lt;=Hoja2!$N$7,Hoja2!$M$7,IF(S15&lt;=Hoja2!$N$8,Hoja2!$M$8,IF(S15&lt;=Hoja2!$N$9,Hoja2!$M$9,6))))))</f>
        <v>0</v>
      </c>
      <c r="V15" s="129">
        <f>+IF(T15=0,0,IF(T15&lt;=Hoja2!$O$5,Hoja2!$M$5,IF(T15&lt;=Hoja2!$O$6,Hoja2!$M$6,IF(T15&lt;=Hoja2!$O$7,Hoja2!$M$7,IF(T15&lt;=Hoja2!$O$8,Hoja2!$M$8,IF(T15&lt;=Hoja2!$O$9,Hoja2!$M$9,IF(S15&lt;=Hoja2!$O$10,Hoja2!$M$10,IF(S15&lt;=Hoja2!$O$11,Hoja2!$M$11,8))))))))</f>
        <v>6</v>
      </c>
      <c r="W15" s="156" t="str">
        <f t="shared" si="7"/>
        <v>si</v>
      </c>
      <c r="X15" s="157" t="str">
        <f t="shared" si="8"/>
        <v>no</v>
      </c>
      <c r="Y15" s="129"/>
      <c r="Z15" s="129"/>
      <c r="AA15" s="156">
        <f t="shared" si="37"/>
        <v>0</v>
      </c>
      <c r="AB15" s="129">
        <f t="shared" si="38"/>
        <v>0</v>
      </c>
      <c r="AC15" s="129">
        <f t="shared" si="39"/>
        <v>0</v>
      </c>
      <c r="AD15" s="129">
        <f t="shared" si="40"/>
        <v>0</v>
      </c>
      <c r="AE15" s="156">
        <f t="shared" si="41"/>
        <v>0</v>
      </c>
      <c r="AF15" s="129">
        <f t="shared" si="42"/>
        <v>0</v>
      </c>
      <c r="AG15" s="129">
        <f t="shared" si="43"/>
        <v>0</v>
      </c>
      <c r="AH15" s="129">
        <f t="shared" si="44"/>
        <v>0</v>
      </c>
      <c r="AI15" s="205">
        <f t="shared" si="45"/>
        <v>0</v>
      </c>
      <c r="AJ15" s="206">
        <f t="shared" si="46"/>
        <v>0</v>
      </c>
      <c r="AK15" s="129"/>
      <c r="AL15" s="205">
        <f t="shared" si="47"/>
        <v>0</v>
      </c>
      <c r="AM15" s="129">
        <f t="shared" si="48"/>
        <v>0</v>
      </c>
      <c r="AN15" s="129">
        <f t="shared" si="49"/>
        <v>0</v>
      </c>
      <c r="AO15" s="206">
        <f t="shared" si="23"/>
        <v>73000</v>
      </c>
      <c r="AP15" s="176">
        <f t="shared" si="9"/>
        <v>217798.5288</v>
      </c>
      <c r="AQ15" s="129"/>
      <c r="AR15" s="205">
        <f t="shared" si="50"/>
        <v>35000</v>
      </c>
      <c r="AS15" s="176">
        <f t="shared" si="51"/>
        <v>29795.79474</v>
      </c>
      <c r="AT15" s="176">
        <f t="shared" si="24"/>
        <v>1000</v>
      </c>
      <c r="AU15" s="206">
        <f t="shared" si="30"/>
        <v>3000</v>
      </c>
      <c r="AV15" s="129"/>
      <c r="AW15" s="223">
        <f t="shared" ref="AW15:AX15" si="63">+IF(SUM(U10:U14)&gt;SUM(AW10:AW14),1,0)</f>
        <v>0</v>
      </c>
      <c r="AX15" s="224">
        <f t="shared" si="63"/>
        <v>1</v>
      </c>
      <c r="AY15" s="129"/>
      <c r="AZ15" s="181">
        <f t="shared" si="11"/>
        <v>2065.216403</v>
      </c>
      <c r="BA15" s="129"/>
      <c r="BB15" s="56" t="s">
        <v>157</v>
      </c>
      <c r="BC15" s="59">
        <v>30000.0</v>
      </c>
      <c r="BD15" s="184" t="s">
        <v>150</v>
      </c>
      <c r="BE15" s="129"/>
      <c r="BF15" s="225" t="s">
        <v>143</v>
      </c>
      <c r="BG15" s="226">
        <f t="shared" ref="BG15:BJ15" si="64">+BG5-BG10</f>
        <v>0</v>
      </c>
      <c r="BH15" s="226">
        <f t="shared" si="64"/>
        <v>0</v>
      </c>
      <c r="BI15" s="226">
        <f t="shared" si="64"/>
        <v>1000</v>
      </c>
      <c r="BJ15" s="226">
        <f t="shared" si="64"/>
        <v>0</v>
      </c>
      <c r="BK15" s="92">
        <f t="shared" ref="BK15:BK16" si="68">+SUM(BG15:BJ15)</f>
        <v>1000</v>
      </c>
      <c r="BL15" s="61">
        <f t="shared" ref="BL15:BL16" si="69">+BI15/SUM($BI$15:$BI$16)</f>
        <v>0.25</v>
      </c>
      <c r="BM15" s="129"/>
      <c r="BN15" s="129"/>
      <c r="BO15" s="129"/>
      <c r="BP15" s="129">
        <f t="shared" si="2"/>
        <v>180000</v>
      </c>
      <c r="BQ15" s="129">
        <f t="shared" si="3"/>
        <v>225000</v>
      </c>
      <c r="BR15" s="129">
        <f t="shared" si="4"/>
        <v>360000</v>
      </c>
    </row>
    <row r="16" ht="14.25" customHeight="1">
      <c r="A16" s="129">
        <f t="shared" si="12"/>
        <v>13</v>
      </c>
      <c r="B16" s="129"/>
      <c r="C16" s="205">
        <f t="shared" si="33"/>
        <v>43000</v>
      </c>
      <c r="D16" s="176">
        <f t="shared" si="34"/>
        <v>77598.65165</v>
      </c>
      <c r="E16" s="206">
        <f t="shared" si="5"/>
        <v>120598.6517</v>
      </c>
      <c r="F16" s="129"/>
      <c r="G16" s="205">
        <f t="shared" si="15"/>
        <v>38500</v>
      </c>
      <c r="H16" s="206">
        <f t="shared" si="16"/>
        <v>103500</v>
      </c>
      <c r="I16" s="129"/>
      <c r="J16" s="207">
        <f t="shared" si="35"/>
        <v>59194.64536</v>
      </c>
      <c r="K16" s="208">
        <f t="shared" si="54"/>
        <v>184343.3506</v>
      </c>
      <c r="L16" s="129"/>
      <c r="M16" s="129"/>
      <c r="N16" s="129"/>
      <c r="O16" s="129"/>
      <c r="P16" s="129"/>
      <c r="Q16" s="129">
        <v>0.0</v>
      </c>
      <c r="R16" s="129">
        <v>0.0</v>
      </c>
      <c r="S16" s="129">
        <f t="shared" ref="S16:T16" si="65">+IF(Q16=1,RAND(),0)</f>
        <v>0</v>
      </c>
      <c r="T16" s="129">
        <f t="shared" si="65"/>
        <v>0</v>
      </c>
      <c r="U16" s="129">
        <f>+IF(S16=0,0,IF(S16&lt;=Hoja2!$N$5,Hoja2!$M$5,IF(Hoja2!M15&lt;=Hoja2!$N$6,Hoja2!$M$6,IF(S16&lt;=Hoja2!$N$7,Hoja2!$M$7,IF(S16&lt;=Hoja2!$N$8,Hoja2!$M$8,IF(S16&lt;=Hoja2!$N$9,Hoja2!$M$9,6))))))</f>
        <v>0</v>
      </c>
      <c r="V16" s="129">
        <f>+IF(T16=0,0,IF(T16&lt;=Hoja2!$O$5,Hoja2!$M$5,IF(T16&lt;=Hoja2!$O$6,Hoja2!$M$6,IF(T16&lt;=Hoja2!$O$7,Hoja2!$M$7,IF(T16&lt;=Hoja2!$O$8,Hoja2!$M$8,IF(T16&lt;=Hoja2!$O$9,Hoja2!$M$9,IF(S16&lt;=Hoja2!$O$10,Hoja2!$M$10,IF(S16&lt;=Hoja2!$O$11,Hoja2!$M$11,8))))))))</f>
        <v>0</v>
      </c>
      <c r="W16" s="156" t="str">
        <f t="shared" si="7"/>
        <v>si</v>
      </c>
      <c r="X16" s="157" t="str">
        <f t="shared" si="8"/>
        <v>no</v>
      </c>
      <c r="Y16" s="129"/>
      <c r="Z16" s="129"/>
      <c r="AA16" s="156">
        <f t="shared" si="37"/>
        <v>0</v>
      </c>
      <c r="AB16" s="129">
        <f t="shared" si="38"/>
        <v>0</v>
      </c>
      <c r="AC16" s="129">
        <f t="shared" si="39"/>
        <v>0</v>
      </c>
      <c r="AD16" s="129">
        <f t="shared" si="40"/>
        <v>0</v>
      </c>
      <c r="AE16" s="156">
        <f t="shared" si="41"/>
        <v>0</v>
      </c>
      <c r="AF16" s="129">
        <f t="shared" si="42"/>
        <v>0</v>
      </c>
      <c r="AG16" s="129">
        <f t="shared" si="43"/>
        <v>0</v>
      </c>
      <c r="AH16" s="129">
        <f t="shared" si="44"/>
        <v>0</v>
      </c>
      <c r="AI16" s="205">
        <f t="shared" si="45"/>
        <v>0</v>
      </c>
      <c r="AJ16" s="206">
        <f t="shared" si="46"/>
        <v>0</v>
      </c>
      <c r="AK16" s="129"/>
      <c r="AL16" s="205">
        <f t="shared" si="47"/>
        <v>0</v>
      </c>
      <c r="AM16" s="129">
        <f t="shared" si="48"/>
        <v>0</v>
      </c>
      <c r="AN16" s="129">
        <f t="shared" si="49"/>
        <v>0</v>
      </c>
      <c r="AO16" s="206">
        <f t="shared" si="23"/>
        <v>0</v>
      </c>
      <c r="AP16" s="176">
        <f t="shared" si="9"/>
        <v>239401.3483</v>
      </c>
      <c r="AQ16" s="129"/>
      <c r="AR16" s="205">
        <f t="shared" si="50"/>
        <v>35000</v>
      </c>
      <c r="AS16" s="176">
        <f t="shared" si="51"/>
        <v>28602.81953</v>
      </c>
      <c r="AT16" s="176">
        <f t="shared" si="24"/>
        <v>1000</v>
      </c>
      <c r="AU16" s="206">
        <f t="shared" si="30"/>
        <v>3000</v>
      </c>
      <c r="AV16" s="129"/>
      <c r="AW16" s="223">
        <f t="shared" ref="AW16:AX16" si="66">+IF(SUM(U11:U15)&gt;SUM(AW11:AW15),1,0)</f>
        <v>0</v>
      </c>
      <c r="AX16" s="224">
        <f t="shared" si="66"/>
        <v>1</v>
      </c>
      <c r="AY16" s="129"/>
      <c r="AZ16" s="181">
        <f t="shared" si="11"/>
        <v>1591.980318</v>
      </c>
      <c r="BA16" s="129"/>
      <c r="BB16" s="129"/>
      <c r="BC16" s="129"/>
      <c r="BD16" s="129"/>
      <c r="BE16" s="129"/>
      <c r="BF16" s="227" t="s">
        <v>145</v>
      </c>
      <c r="BG16" s="226">
        <v>0.0</v>
      </c>
      <c r="BH16" s="226">
        <f t="shared" ref="BH16:BI16" si="67">+BH6-BH11</f>
        <v>0</v>
      </c>
      <c r="BI16" s="226">
        <f t="shared" si="67"/>
        <v>3000</v>
      </c>
      <c r="BJ16" s="228">
        <v>0.0</v>
      </c>
      <c r="BK16" s="229">
        <f t="shared" si="68"/>
        <v>3000</v>
      </c>
      <c r="BL16" s="61">
        <f t="shared" si="69"/>
        <v>0.75</v>
      </c>
      <c r="BM16" s="129"/>
      <c r="BN16" s="129"/>
      <c r="BO16" s="129"/>
      <c r="BP16" s="129">
        <f t="shared" si="2"/>
        <v>180000</v>
      </c>
      <c r="BQ16" s="129">
        <f t="shared" si="3"/>
        <v>225000</v>
      </c>
      <c r="BR16" s="129">
        <f t="shared" si="4"/>
        <v>360000</v>
      </c>
    </row>
    <row r="17" ht="14.25" customHeight="1">
      <c r="A17" s="129">
        <f t="shared" si="12"/>
        <v>14</v>
      </c>
      <c r="B17" s="129"/>
      <c r="C17" s="205">
        <f t="shared" si="33"/>
        <v>8000</v>
      </c>
      <c r="D17" s="176">
        <f t="shared" si="34"/>
        <v>90855.38603</v>
      </c>
      <c r="E17" s="206">
        <f t="shared" si="5"/>
        <v>98855.38603</v>
      </c>
      <c r="F17" s="129"/>
      <c r="G17" s="205">
        <f t="shared" si="15"/>
        <v>37500</v>
      </c>
      <c r="H17" s="206">
        <f t="shared" si="16"/>
        <v>100500</v>
      </c>
      <c r="I17" s="129"/>
      <c r="J17" s="207">
        <f t="shared" si="35"/>
        <v>69073.25444</v>
      </c>
      <c r="K17" s="208">
        <f t="shared" si="54"/>
        <v>207031.9395</v>
      </c>
      <c r="L17" s="129"/>
      <c r="M17" s="129"/>
      <c r="N17" s="129"/>
      <c r="O17" s="129"/>
      <c r="P17" s="129"/>
      <c r="Q17" s="129">
        <v>0.0</v>
      </c>
      <c r="R17" s="129">
        <v>0.0</v>
      </c>
      <c r="S17" s="129">
        <f t="shared" ref="S17:T17" si="70">+IF(Q17=1,RAND(),0)</f>
        <v>0</v>
      </c>
      <c r="T17" s="129">
        <f t="shared" si="70"/>
        <v>0</v>
      </c>
      <c r="U17" s="129">
        <f>+IF(S17=0,0,IF(S17&lt;=Hoja2!$N$5,Hoja2!$M$5,IF(Hoja2!M16&lt;=Hoja2!$N$6,Hoja2!$M$6,IF(S17&lt;=Hoja2!$N$7,Hoja2!$M$7,IF(S17&lt;=Hoja2!$N$8,Hoja2!$M$8,IF(S17&lt;=Hoja2!$N$9,Hoja2!$M$9,6))))))</f>
        <v>0</v>
      </c>
      <c r="V17" s="129">
        <f>+IF(T17=0,0,IF(T17&lt;=Hoja2!$O$5,Hoja2!$M$5,IF(T17&lt;=Hoja2!$O$6,Hoja2!$M$6,IF(T17&lt;=Hoja2!$O$7,Hoja2!$M$7,IF(T17&lt;=Hoja2!$O$8,Hoja2!$M$8,IF(T17&lt;=Hoja2!$O$9,Hoja2!$M$9,IF(S17&lt;=Hoja2!$O$10,Hoja2!$M$10,IF(S17&lt;=Hoja2!$O$11,Hoja2!$M$11,8))))))))</f>
        <v>0</v>
      </c>
      <c r="W17" s="156" t="str">
        <f t="shared" si="7"/>
        <v>si</v>
      </c>
      <c r="X17" s="157" t="str">
        <f t="shared" si="8"/>
        <v>no</v>
      </c>
      <c r="Y17" s="129"/>
      <c r="Z17" s="129"/>
      <c r="AA17" s="156">
        <f t="shared" si="37"/>
        <v>0</v>
      </c>
      <c r="AB17" s="129">
        <f t="shared" si="38"/>
        <v>0</v>
      </c>
      <c r="AC17" s="129">
        <f t="shared" si="39"/>
        <v>0</v>
      </c>
      <c r="AD17" s="129">
        <f t="shared" si="40"/>
        <v>0</v>
      </c>
      <c r="AE17" s="156">
        <f t="shared" si="41"/>
        <v>0</v>
      </c>
      <c r="AF17" s="129">
        <f t="shared" si="42"/>
        <v>0</v>
      </c>
      <c r="AG17" s="129">
        <f t="shared" si="43"/>
        <v>0</v>
      </c>
      <c r="AH17" s="129">
        <f t="shared" si="44"/>
        <v>0</v>
      </c>
      <c r="AI17" s="205">
        <f t="shared" si="45"/>
        <v>0</v>
      </c>
      <c r="AJ17" s="206">
        <f t="shared" si="46"/>
        <v>0</v>
      </c>
      <c r="AK17" s="129"/>
      <c r="AL17" s="205">
        <f t="shared" si="47"/>
        <v>0</v>
      </c>
      <c r="AM17" s="129">
        <f t="shared" si="48"/>
        <v>0</v>
      </c>
      <c r="AN17" s="129">
        <f t="shared" si="49"/>
        <v>0</v>
      </c>
      <c r="AO17" s="206">
        <f t="shared" si="23"/>
        <v>0</v>
      </c>
      <c r="AP17" s="176">
        <f t="shared" si="9"/>
        <v>261144.614</v>
      </c>
      <c r="AQ17" s="129"/>
      <c r="AR17" s="205">
        <f t="shared" si="50"/>
        <v>35000</v>
      </c>
      <c r="AS17" s="176">
        <f t="shared" si="51"/>
        <v>28743.26562</v>
      </c>
      <c r="AT17" s="176">
        <f t="shared" si="24"/>
        <v>1000</v>
      </c>
      <c r="AU17" s="206">
        <f t="shared" si="30"/>
        <v>3000</v>
      </c>
      <c r="AV17" s="129"/>
      <c r="AW17" s="223">
        <f t="shared" ref="AW17:AX17" si="71">+IF(SUM(U12:U16)&gt;SUM(AW12:AW16),1,0)</f>
        <v>0</v>
      </c>
      <c r="AX17" s="224">
        <f t="shared" si="71"/>
        <v>1</v>
      </c>
      <c r="AY17" s="129"/>
      <c r="AZ17" s="181">
        <f t="shared" si="11"/>
        <v>2693.976183</v>
      </c>
      <c r="BA17" s="129"/>
      <c r="BB17" s="64" t="s">
        <v>158</v>
      </c>
      <c r="BC17" s="194">
        <v>180000.0</v>
      </c>
      <c r="BD17" s="76" t="s">
        <v>150</v>
      </c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>
        <f t="shared" si="2"/>
        <v>180000</v>
      </c>
      <c r="BQ17" s="129">
        <f t="shared" si="3"/>
        <v>225000</v>
      </c>
      <c r="BR17" s="129">
        <f t="shared" si="4"/>
        <v>360000</v>
      </c>
    </row>
    <row r="18" ht="14.25" customHeight="1">
      <c r="A18" s="63">
        <f t="shared" si="12"/>
        <v>15</v>
      </c>
      <c r="C18" s="205">
        <f t="shared" si="33"/>
        <v>0</v>
      </c>
      <c r="D18" s="176">
        <f t="shared" si="34"/>
        <v>126117.0643</v>
      </c>
      <c r="E18" s="206">
        <f t="shared" si="5"/>
        <v>126117.0643</v>
      </c>
      <c r="F18" s="129"/>
      <c r="G18" s="205">
        <f t="shared" si="15"/>
        <v>36500</v>
      </c>
      <c r="H18" s="206">
        <f t="shared" si="16"/>
        <v>97500</v>
      </c>
      <c r="I18" s="129"/>
      <c r="J18" s="207">
        <f t="shared" si="35"/>
        <v>78709.40505</v>
      </c>
      <c r="K18" s="208">
        <f t="shared" si="54"/>
        <v>207031.9395</v>
      </c>
      <c r="L18" s="129"/>
      <c r="M18" s="129"/>
      <c r="N18" s="129"/>
      <c r="O18" s="129"/>
      <c r="P18" s="129"/>
      <c r="Q18" s="129">
        <v>0.0</v>
      </c>
      <c r="R18" s="129">
        <v>0.0</v>
      </c>
      <c r="S18" s="129">
        <f t="shared" ref="S18:T18" si="72">+IF(Q18=1,RAND(),0)</f>
        <v>0</v>
      </c>
      <c r="T18" s="129">
        <f t="shared" si="72"/>
        <v>0</v>
      </c>
      <c r="U18" s="129">
        <f>+IF(S18=0,0,IF(S18&lt;=Hoja2!$N$5,Hoja2!$M$5,IF(Hoja2!M17&lt;=Hoja2!$N$6,Hoja2!$M$6,IF(S18&lt;=Hoja2!$N$7,Hoja2!$M$7,IF(S18&lt;=Hoja2!$N$8,Hoja2!$M$8,IF(S18&lt;=Hoja2!$N$9,Hoja2!$M$9,6))))))</f>
        <v>0</v>
      </c>
      <c r="V18" s="129">
        <f>+IF(T18=0,0,IF(T18&lt;=Hoja2!$O$5,Hoja2!$M$5,IF(T18&lt;=Hoja2!$O$6,Hoja2!$M$6,IF(T18&lt;=Hoja2!$O$7,Hoja2!$M$7,IF(T18&lt;=Hoja2!$O$8,Hoja2!$M$8,IF(T18&lt;=Hoja2!$O$9,Hoja2!$M$9,IF(S18&lt;=Hoja2!$O$10,Hoja2!$M$10,IF(S18&lt;=Hoja2!$O$11,Hoja2!$M$11,8))))))))</f>
        <v>0</v>
      </c>
      <c r="W18" s="156" t="str">
        <f t="shared" si="7"/>
        <v>si</v>
      </c>
      <c r="X18" s="157" t="str">
        <f t="shared" si="8"/>
        <v>no</v>
      </c>
      <c r="Y18" s="129"/>
      <c r="Z18" s="129"/>
      <c r="AA18" s="158">
        <f t="shared" si="37"/>
        <v>0</v>
      </c>
      <c r="AB18" s="159">
        <f t="shared" si="38"/>
        <v>0</v>
      </c>
      <c r="AC18" s="159">
        <f t="shared" si="39"/>
        <v>0</v>
      </c>
      <c r="AD18" s="159">
        <f t="shared" si="40"/>
        <v>0</v>
      </c>
      <c r="AE18" s="209">
        <f t="shared" si="41"/>
        <v>0</v>
      </c>
      <c r="AF18" s="210">
        <f t="shared" si="42"/>
        <v>0</v>
      </c>
      <c r="AG18" s="210">
        <f t="shared" si="43"/>
        <v>0</v>
      </c>
      <c r="AH18" s="210">
        <f t="shared" si="44"/>
        <v>0</v>
      </c>
      <c r="AI18" s="211">
        <f t="shared" si="45"/>
        <v>0</v>
      </c>
      <c r="AJ18" s="212">
        <f t="shared" si="46"/>
        <v>0</v>
      </c>
      <c r="AK18" s="129"/>
      <c r="AL18" s="213">
        <f t="shared" si="47"/>
        <v>0</v>
      </c>
      <c r="AM18" s="214">
        <f t="shared" si="48"/>
        <v>0</v>
      </c>
      <c r="AN18" s="214">
        <f t="shared" si="49"/>
        <v>0</v>
      </c>
      <c r="AO18" s="215">
        <f t="shared" si="23"/>
        <v>0</v>
      </c>
      <c r="AP18" s="172">
        <f t="shared" si="9"/>
        <v>233882.9357</v>
      </c>
      <c r="AQ18" s="129"/>
      <c r="AR18" s="216">
        <f t="shared" si="50"/>
        <v>8000</v>
      </c>
      <c r="AS18" s="217">
        <f t="shared" si="51"/>
        <v>6738.321749</v>
      </c>
      <c r="AT18" s="217">
        <f t="shared" si="24"/>
        <v>1000</v>
      </c>
      <c r="AU18" s="218">
        <f t="shared" si="30"/>
        <v>3000</v>
      </c>
      <c r="AV18" s="129"/>
      <c r="AW18" s="219">
        <f t="shared" ref="AW18:AX18" si="73">+IF(SUM(U13:U17)&gt;SUM(AW13:AW17),1,0)</f>
        <v>0</v>
      </c>
      <c r="AX18" s="220">
        <f t="shared" si="73"/>
        <v>1</v>
      </c>
      <c r="AY18" s="129"/>
      <c r="AZ18" s="181">
        <f t="shared" si="11"/>
        <v>1504.219793</v>
      </c>
      <c r="BA18" s="129"/>
      <c r="BB18" s="51" t="s">
        <v>99</v>
      </c>
      <c r="BC18" s="30">
        <v>225000.0</v>
      </c>
      <c r="BD18" s="53" t="s">
        <v>150</v>
      </c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>
        <f t="shared" si="2"/>
        <v>180000</v>
      </c>
      <c r="BQ18" s="129">
        <f t="shared" si="3"/>
        <v>225000</v>
      </c>
      <c r="BR18" s="129">
        <f t="shared" si="4"/>
        <v>360000</v>
      </c>
    </row>
    <row r="19" ht="14.25" customHeight="1">
      <c r="A19" s="63">
        <f t="shared" si="12"/>
        <v>16</v>
      </c>
      <c r="C19" s="205">
        <f t="shared" si="33"/>
        <v>0</v>
      </c>
      <c r="D19" s="176">
        <f t="shared" si="34"/>
        <v>94037.47618</v>
      </c>
      <c r="E19" s="206">
        <f t="shared" si="5"/>
        <v>94037.47618</v>
      </c>
      <c r="F19" s="129"/>
      <c r="G19" s="205">
        <f t="shared" si="15"/>
        <v>35500</v>
      </c>
      <c r="H19" s="206">
        <f t="shared" si="16"/>
        <v>94500</v>
      </c>
      <c r="I19" s="129"/>
      <c r="J19" s="207">
        <f t="shared" si="35"/>
        <v>88956.62512</v>
      </c>
      <c r="K19" s="208">
        <f t="shared" si="54"/>
        <v>207031.9395</v>
      </c>
      <c r="L19" s="129"/>
      <c r="M19" s="129"/>
      <c r="N19" s="129"/>
      <c r="O19" s="129"/>
      <c r="P19" s="129"/>
      <c r="Q19" s="129">
        <v>0.0</v>
      </c>
      <c r="R19" s="129">
        <v>0.0</v>
      </c>
      <c r="S19" s="129">
        <f t="shared" ref="S19:T19" si="74">+IF(Q19=1,RAND(),0)</f>
        <v>0</v>
      </c>
      <c r="T19" s="129">
        <f t="shared" si="74"/>
        <v>0</v>
      </c>
      <c r="U19" s="129">
        <f>+IF(S19=0,0,IF(S19&lt;=Hoja2!$N$5,Hoja2!$M$5,IF(Hoja2!M18&lt;=Hoja2!$N$6,Hoja2!$M$6,IF(S19&lt;=Hoja2!$N$7,Hoja2!$M$7,IF(S19&lt;=Hoja2!$N$8,Hoja2!$M$8,IF(S19&lt;=Hoja2!$N$9,Hoja2!$M$9,6))))))</f>
        <v>0</v>
      </c>
      <c r="V19" s="129">
        <f>+IF(T19=0,0,IF(T19&lt;=Hoja2!$O$5,Hoja2!$M$5,IF(T19&lt;=Hoja2!$O$6,Hoja2!$M$6,IF(T19&lt;=Hoja2!$O$7,Hoja2!$M$7,IF(T19&lt;=Hoja2!$O$8,Hoja2!$M$8,IF(T19&lt;=Hoja2!$O$9,Hoja2!$M$9,IF(S19&lt;=Hoja2!$O$10,Hoja2!$M$10,IF(S19&lt;=Hoja2!$O$11,Hoja2!$M$11,8))))))))</f>
        <v>0</v>
      </c>
      <c r="W19" s="156" t="str">
        <f t="shared" si="7"/>
        <v>si</v>
      </c>
      <c r="X19" s="157" t="str">
        <f t="shared" si="8"/>
        <v>no</v>
      </c>
      <c r="Y19" s="129"/>
      <c r="Z19" s="129"/>
      <c r="AA19" s="158">
        <f t="shared" si="37"/>
        <v>0</v>
      </c>
      <c r="AB19" s="159">
        <f t="shared" si="38"/>
        <v>0</v>
      </c>
      <c r="AC19" s="159">
        <f t="shared" si="39"/>
        <v>0</v>
      </c>
      <c r="AD19" s="159">
        <f t="shared" si="40"/>
        <v>0</v>
      </c>
      <c r="AE19" s="209">
        <f t="shared" si="41"/>
        <v>0</v>
      </c>
      <c r="AF19" s="210">
        <f t="shared" si="42"/>
        <v>0</v>
      </c>
      <c r="AG19" s="210">
        <f t="shared" si="43"/>
        <v>0</v>
      </c>
      <c r="AH19" s="210">
        <f t="shared" si="44"/>
        <v>0</v>
      </c>
      <c r="AI19" s="211">
        <f t="shared" si="45"/>
        <v>0</v>
      </c>
      <c r="AJ19" s="212">
        <f t="shared" si="46"/>
        <v>0</v>
      </c>
      <c r="AK19" s="129"/>
      <c r="AL19" s="213">
        <f t="shared" si="47"/>
        <v>0</v>
      </c>
      <c r="AM19" s="214">
        <f t="shared" si="48"/>
        <v>0</v>
      </c>
      <c r="AN19" s="214">
        <f t="shared" si="49"/>
        <v>75000</v>
      </c>
      <c r="AO19" s="215">
        <f t="shared" si="23"/>
        <v>0</v>
      </c>
      <c r="AP19" s="172">
        <f t="shared" si="9"/>
        <v>265962.5238</v>
      </c>
      <c r="AQ19" s="129"/>
      <c r="AR19" s="216">
        <f t="shared" si="50"/>
        <v>0</v>
      </c>
      <c r="AS19" s="217">
        <f t="shared" si="51"/>
        <v>-920.4118988</v>
      </c>
      <c r="AT19" s="217">
        <f t="shared" si="24"/>
        <v>1000</v>
      </c>
      <c r="AU19" s="218">
        <f t="shared" si="30"/>
        <v>3000</v>
      </c>
      <c r="AV19" s="129"/>
      <c r="AW19" s="219">
        <f t="shared" ref="AW19:AX19" si="75">+IF(SUM(U14:U18)&gt;SUM(AW14:AW18),1,0)</f>
        <v>0</v>
      </c>
      <c r="AX19" s="220">
        <f t="shared" si="75"/>
        <v>1</v>
      </c>
      <c r="AY19" s="129"/>
      <c r="AZ19" s="181">
        <f t="shared" si="11"/>
        <v>2580.550982</v>
      </c>
      <c r="BA19" s="129"/>
      <c r="BB19" s="56" t="s">
        <v>159</v>
      </c>
      <c r="BC19" s="59">
        <v>200000.0</v>
      </c>
      <c r="BD19" s="184" t="s">
        <v>150</v>
      </c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>
        <f t="shared" si="2"/>
        <v>180000</v>
      </c>
      <c r="BQ19" s="129">
        <f t="shared" si="3"/>
        <v>225000</v>
      </c>
      <c r="BR19" s="129">
        <f t="shared" si="4"/>
        <v>360000</v>
      </c>
    </row>
    <row r="20" ht="14.25" customHeight="1">
      <c r="A20" s="63">
        <f t="shared" si="12"/>
        <v>17</v>
      </c>
      <c r="C20" s="205">
        <f t="shared" si="33"/>
        <v>0</v>
      </c>
      <c r="D20" s="176">
        <f t="shared" si="34"/>
        <v>136690.788</v>
      </c>
      <c r="E20" s="206">
        <f t="shared" si="5"/>
        <v>136690.788</v>
      </c>
      <c r="F20" s="129"/>
      <c r="G20" s="205">
        <f t="shared" si="15"/>
        <v>34500</v>
      </c>
      <c r="H20" s="206">
        <f t="shared" si="16"/>
        <v>91500</v>
      </c>
      <c r="I20" s="129"/>
      <c r="J20" s="207">
        <f t="shared" si="35"/>
        <v>0</v>
      </c>
      <c r="K20" s="208">
        <f t="shared" si="54"/>
        <v>207031.9395</v>
      </c>
      <c r="L20" s="129"/>
      <c r="M20" s="129"/>
      <c r="N20" s="129"/>
      <c r="O20" s="129"/>
      <c r="P20" s="129"/>
      <c r="Q20" s="129">
        <v>0.0</v>
      </c>
      <c r="R20" s="129">
        <v>0.0</v>
      </c>
      <c r="S20" s="129">
        <f t="shared" ref="S20:T20" si="76">+IF(Q20=1,RAND(),0)</f>
        <v>0</v>
      </c>
      <c r="T20" s="129">
        <f t="shared" si="76"/>
        <v>0</v>
      </c>
      <c r="U20" s="129">
        <f>+IF(S20=0,0,IF(S20&lt;=Hoja2!$N$5,Hoja2!$M$5,IF(Hoja2!M19&lt;=Hoja2!$N$6,Hoja2!$M$6,IF(S20&lt;=Hoja2!$N$7,Hoja2!$M$7,IF(S20&lt;=Hoja2!$N$8,Hoja2!$M$8,IF(S20&lt;=Hoja2!$N$9,Hoja2!$M$9,6))))))</f>
        <v>0</v>
      </c>
      <c r="V20" s="129">
        <f>+IF(T20=0,0,IF(T20&lt;=Hoja2!$O$5,Hoja2!$M$5,IF(T20&lt;=Hoja2!$O$6,Hoja2!$M$6,IF(T20&lt;=Hoja2!$O$7,Hoja2!$M$7,IF(T20&lt;=Hoja2!$O$8,Hoja2!$M$8,IF(T20&lt;=Hoja2!$O$9,Hoja2!$M$9,IF(S20&lt;=Hoja2!$O$10,Hoja2!$M$10,IF(S20&lt;=Hoja2!$O$11,Hoja2!$M$11,8))))))))</f>
        <v>0</v>
      </c>
      <c r="W20" s="156" t="str">
        <f t="shared" si="7"/>
        <v>si</v>
      </c>
      <c r="X20" s="157" t="str">
        <f t="shared" si="8"/>
        <v>no</v>
      </c>
      <c r="Y20" s="129"/>
      <c r="Z20" s="129"/>
      <c r="AA20" s="158">
        <f t="shared" si="37"/>
        <v>110000</v>
      </c>
      <c r="AB20" s="159">
        <f t="shared" si="38"/>
        <v>0</v>
      </c>
      <c r="AC20" s="159">
        <f t="shared" si="39"/>
        <v>0</v>
      </c>
      <c r="AD20" s="159">
        <f t="shared" si="40"/>
        <v>0</v>
      </c>
      <c r="AE20" s="209">
        <f t="shared" si="41"/>
        <v>0</v>
      </c>
      <c r="AF20" s="210">
        <f t="shared" si="42"/>
        <v>0</v>
      </c>
      <c r="AG20" s="210">
        <f t="shared" si="43"/>
        <v>0</v>
      </c>
      <c r="AH20" s="210">
        <f t="shared" si="44"/>
        <v>0</v>
      </c>
      <c r="AI20" s="211">
        <f t="shared" si="45"/>
        <v>0</v>
      </c>
      <c r="AJ20" s="212">
        <f t="shared" si="46"/>
        <v>0</v>
      </c>
      <c r="AK20" s="129"/>
      <c r="AL20" s="213">
        <f t="shared" si="47"/>
        <v>0</v>
      </c>
      <c r="AM20" s="214">
        <f t="shared" si="48"/>
        <v>0</v>
      </c>
      <c r="AN20" s="214">
        <f t="shared" si="49"/>
        <v>0</v>
      </c>
      <c r="AO20" s="215">
        <f t="shared" si="23"/>
        <v>0</v>
      </c>
      <c r="AP20" s="172">
        <f t="shared" si="9"/>
        <v>223309.212</v>
      </c>
      <c r="AQ20" s="129"/>
      <c r="AR20" s="216">
        <f t="shared" si="50"/>
        <v>0</v>
      </c>
      <c r="AS20" s="217">
        <f t="shared" si="51"/>
        <v>-653.3118435</v>
      </c>
      <c r="AT20" s="217">
        <f t="shared" si="24"/>
        <v>1000</v>
      </c>
      <c r="AU20" s="218">
        <f t="shared" si="30"/>
        <v>3000</v>
      </c>
      <c r="AV20" s="129"/>
      <c r="AW20" s="219">
        <f t="shared" ref="AW20:AX20" si="77">+IF(SUM(U15:U19)&gt;SUM(AW15:AW19),1,0)</f>
        <v>0</v>
      </c>
      <c r="AX20" s="220">
        <f t="shared" si="77"/>
        <v>1</v>
      </c>
      <c r="AY20" s="129"/>
      <c r="AZ20" s="181">
        <f t="shared" si="11"/>
        <v>2573.856659</v>
      </c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>
        <f t="shared" si="2"/>
        <v>180000</v>
      </c>
      <c r="BQ20" s="129">
        <f t="shared" si="3"/>
        <v>225000</v>
      </c>
      <c r="BR20" s="129">
        <f t="shared" si="4"/>
        <v>360000</v>
      </c>
    </row>
    <row r="21" ht="14.25" customHeight="1">
      <c r="A21" s="63">
        <f t="shared" si="12"/>
        <v>18</v>
      </c>
      <c r="C21" s="205">
        <f t="shared" si="33"/>
        <v>0</v>
      </c>
      <c r="D21" s="176">
        <f t="shared" si="34"/>
        <v>103404.7089</v>
      </c>
      <c r="E21" s="206">
        <f t="shared" si="5"/>
        <v>103404.7089</v>
      </c>
      <c r="F21" s="129"/>
      <c r="G21" s="205">
        <f t="shared" si="15"/>
        <v>33500</v>
      </c>
      <c r="H21" s="206">
        <f t="shared" si="16"/>
        <v>88500</v>
      </c>
      <c r="I21" s="129"/>
      <c r="J21" s="207">
        <f t="shared" si="35"/>
        <v>10620.61889</v>
      </c>
      <c r="K21" s="208">
        <f t="shared" si="54"/>
        <v>120646.1628</v>
      </c>
      <c r="L21" s="129"/>
      <c r="M21" s="129"/>
      <c r="N21" s="129"/>
      <c r="O21" s="129"/>
      <c r="P21" s="129"/>
      <c r="Q21" s="129">
        <v>0.0</v>
      </c>
      <c r="R21" s="129">
        <v>0.0</v>
      </c>
      <c r="S21" s="129">
        <f t="shared" ref="S21:T21" si="78">+IF(Q21=1,RAND(),0)</f>
        <v>0</v>
      </c>
      <c r="T21" s="129">
        <f t="shared" si="78"/>
        <v>0</v>
      </c>
      <c r="U21" s="129">
        <f>+IF(S21=0,0,IF(S21&lt;=Hoja2!$N$5,Hoja2!$M$5,IF(Hoja2!M20&lt;=Hoja2!$N$6,Hoja2!$M$6,IF(S21&lt;=Hoja2!$N$7,Hoja2!$M$7,IF(S21&lt;=Hoja2!$N$8,Hoja2!$M$8,IF(S21&lt;=Hoja2!$N$9,Hoja2!$M$9,6))))))</f>
        <v>0</v>
      </c>
      <c r="V21" s="129">
        <f>+IF(T21=0,0,IF(T21&lt;=Hoja2!$O$5,Hoja2!$M$5,IF(T21&lt;=Hoja2!$O$6,Hoja2!$M$6,IF(T21&lt;=Hoja2!$O$7,Hoja2!$M$7,IF(T21&lt;=Hoja2!$O$8,Hoja2!$M$8,IF(T21&lt;=Hoja2!$O$9,Hoja2!$M$9,IF(S21&lt;=Hoja2!$O$10,Hoja2!$M$10,IF(S21&lt;=Hoja2!$O$11,Hoja2!$M$11,8))))))))</f>
        <v>0</v>
      </c>
      <c r="W21" s="156" t="str">
        <f t="shared" si="7"/>
        <v>si</v>
      </c>
      <c r="X21" s="157" t="str">
        <f t="shared" si="8"/>
        <v>no</v>
      </c>
      <c r="Y21" s="129"/>
      <c r="Z21" s="129"/>
      <c r="AA21" s="158">
        <f t="shared" si="37"/>
        <v>0</v>
      </c>
      <c r="AB21" s="159">
        <f t="shared" si="38"/>
        <v>0</v>
      </c>
      <c r="AC21" s="159">
        <f t="shared" si="39"/>
        <v>0</v>
      </c>
      <c r="AD21" s="159">
        <f t="shared" si="40"/>
        <v>0</v>
      </c>
      <c r="AE21" s="209">
        <f t="shared" si="41"/>
        <v>0</v>
      </c>
      <c r="AF21" s="210">
        <f t="shared" si="42"/>
        <v>110000</v>
      </c>
      <c r="AG21" s="210">
        <f t="shared" si="43"/>
        <v>0</v>
      </c>
      <c r="AH21" s="210">
        <f t="shared" si="44"/>
        <v>0</v>
      </c>
      <c r="AI21" s="211">
        <f t="shared" si="45"/>
        <v>0</v>
      </c>
      <c r="AJ21" s="212">
        <f t="shared" si="46"/>
        <v>0</v>
      </c>
      <c r="AK21" s="129"/>
      <c r="AL21" s="213">
        <f t="shared" si="47"/>
        <v>0</v>
      </c>
      <c r="AM21" s="214">
        <f t="shared" si="48"/>
        <v>75000</v>
      </c>
      <c r="AN21" s="214">
        <f t="shared" si="49"/>
        <v>75000</v>
      </c>
      <c r="AO21" s="215">
        <f t="shared" si="23"/>
        <v>0</v>
      </c>
      <c r="AP21" s="172">
        <f t="shared" si="9"/>
        <v>256595.2911</v>
      </c>
      <c r="AQ21" s="129"/>
      <c r="AR21" s="216">
        <f t="shared" si="50"/>
        <v>0</v>
      </c>
      <c r="AS21" s="217">
        <f t="shared" si="51"/>
        <v>286.0790774</v>
      </c>
      <c r="AT21" s="217">
        <f t="shared" si="24"/>
        <v>1000</v>
      </c>
      <c r="AU21" s="218">
        <f t="shared" si="30"/>
        <v>3000</v>
      </c>
      <c r="AV21" s="129"/>
      <c r="AW21" s="219">
        <f t="shared" ref="AW21:AX21" si="79">+IF(SUM(U16:U20)&gt;SUM(AW16:AW20),1,0)</f>
        <v>0</v>
      </c>
      <c r="AX21" s="220">
        <f t="shared" si="79"/>
        <v>0</v>
      </c>
      <c r="AY21" s="129"/>
      <c r="AZ21" s="181">
        <f t="shared" si="11"/>
        <v>1881.394629</v>
      </c>
      <c r="BA21" s="129"/>
      <c r="BB21" s="64" t="s">
        <v>160</v>
      </c>
      <c r="BC21" s="230">
        <v>360000.0</v>
      </c>
      <c r="BD21" s="76" t="s">
        <v>150</v>
      </c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>
        <f t="shared" si="2"/>
        <v>180000</v>
      </c>
      <c r="BQ21" s="129">
        <f t="shared" si="3"/>
        <v>225000</v>
      </c>
      <c r="BR21" s="129">
        <f t="shared" si="4"/>
        <v>360000</v>
      </c>
    </row>
    <row r="22" ht="14.25" customHeight="1">
      <c r="A22" s="63">
        <f t="shared" si="12"/>
        <v>19</v>
      </c>
      <c r="C22" s="205">
        <f t="shared" si="33"/>
        <v>0</v>
      </c>
      <c r="D22" s="176">
        <f t="shared" si="34"/>
        <v>70195.78976</v>
      </c>
      <c r="E22" s="206">
        <f t="shared" si="5"/>
        <v>70195.78976</v>
      </c>
      <c r="F22" s="129"/>
      <c r="G22" s="205">
        <f t="shared" si="15"/>
        <v>32500</v>
      </c>
      <c r="H22" s="206">
        <f t="shared" si="16"/>
        <v>85500</v>
      </c>
      <c r="I22" s="129"/>
      <c r="J22" s="207">
        <f t="shared" si="35"/>
        <v>19844.72471</v>
      </c>
      <c r="K22" s="208">
        <f t="shared" si="54"/>
        <v>70168.51645</v>
      </c>
      <c r="L22" s="129"/>
      <c r="M22" s="129"/>
      <c r="N22" s="129"/>
      <c r="O22" s="129"/>
      <c r="P22" s="129"/>
      <c r="Q22" s="129">
        <v>1.0</v>
      </c>
      <c r="R22" s="129">
        <v>0.0</v>
      </c>
      <c r="S22" s="129">
        <f t="shared" ref="S22:T22" si="80">+IF(Q22=1,RAND(),0)</f>
        <v>0.6057769872</v>
      </c>
      <c r="T22" s="129">
        <f t="shared" si="80"/>
        <v>0</v>
      </c>
      <c r="U22" s="129">
        <f>+IF(S22=0,0,IF(S22&lt;=Hoja2!$N$5,Hoja2!$M$5,IF(Hoja2!M21&lt;=Hoja2!$N$6,Hoja2!$M$6,IF(S22&lt;=Hoja2!$N$7,Hoja2!$M$7,IF(S22&lt;=Hoja2!$N$8,Hoja2!$M$8,IF(S22&lt;=Hoja2!$N$9,Hoja2!$M$9,6))))))</f>
        <v>2</v>
      </c>
      <c r="V22" s="129">
        <f>+IF(T22=0,0,IF(T22&lt;=Hoja2!$O$5,Hoja2!$M$5,IF(T22&lt;=Hoja2!$O$6,Hoja2!$M$6,IF(T22&lt;=Hoja2!$O$7,Hoja2!$M$7,IF(T22&lt;=Hoja2!$O$8,Hoja2!$M$8,IF(T22&lt;=Hoja2!$O$9,Hoja2!$M$9,IF(S22&lt;=Hoja2!$O$10,Hoja2!$M$10,IF(S22&lt;=Hoja2!$O$11,Hoja2!$M$11,8))))))))</f>
        <v>0</v>
      </c>
      <c r="W22" s="156" t="str">
        <f t="shared" si="7"/>
        <v>si</v>
      </c>
      <c r="X22" s="157" t="str">
        <f t="shared" si="8"/>
        <v>no</v>
      </c>
      <c r="Y22" s="129"/>
      <c r="Z22" s="129"/>
      <c r="AA22" s="158">
        <f t="shared" si="37"/>
        <v>0</v>
      </c>
      <c r="AB22" s="159">
        <f t="shared" si="38"/>
        <v>0</v>
      </c>
      <c r="AC22" s="159">
        <f t="shared" si="39"/>
        <v>0</v>
      </c>
      <c r="AD22" s="159">
        <f t="shared" si="40"/>
        <v>0</v>
      </c>
      <c r="AE22" s="209">
        <f t="shared" si="41"/>
        <v>0</v>
      </c>
      <c r="AF22" s="210">
        <f t="shared" si="42"/>
        <v>0</v>
      </c>
      <c r="AG22" s="210">
        <f t="shared" si="43"/>
        <v>73000</v>
      </c>
      <c r="AH22" s="210">
        <f t="shared" si="44"/>
        <v>0</v>
      </c>
      <c r="AI22" s="211">
        <f t="shared" si="45"/>
        <v>0</v>
      </c>
      <c r="AJ22" s="212">
        <f t="shared" si="46"/>
        <v>0</v>
      </c>
      <c r="AK22" s="129"/>
      <c r="AL22" s="213">
        <f t="shared" si="47"/>
        <v>0</v>
      </c>
      <c r="AM22" s="214">
        <f t="shared" si="48"/>
        <v>0</v>
      </c>
      <c r="AN22" s="214">
        <f t="shared" si="49"/>
        <v>75000</v>
      </c>
      <c r="AO22" s="215">
        <f t="shared" si="23"/>
        <v>0</v>
      </c>
      <c r="AP22" s="172">
        <f t="shared" si="9"/>
        <v>289804.2102</v>
      </c>
      <c r="AQ22" s="129"/>
      <c r="AR22" s="216">
        <f t="shared" si="50"/>
        <v>0</v>
      </c>
      <c r="AS22" s="217">
        <f t="shared" si="51"/>
        <v>208.9191864</v>
      </c>
      <c r="AT22" s="217">
        <f t="shared" si="24"/>
        <v>1000</v>
      </c>
      <c r="AU22" s="218">
        <f t="shared" si="30"/>
        <v>3000</v>
      </c>
      <c r="AV22" s="129"/>
      <c r="AW22" s="219">
        <f t="shared" ref="AW22:AX22" si="81">+IF(SUM(U17:U21)&gt;SUM(AW17:AW21),1,0)</f>
        <v>0</v>
      </c>
      <c r="AX22" s="220">
        <f t="shared" si="81"/>
        <v>0</v>
      </c>
      <c r="AY22" s="129"/>
      <c r="AZ22" s="181">
        <f t="shared" si="11"/>
        <v>1859.220614</v>
      </c>
      <c r="BA22" s="129"/>
      <c r="BB22" s="51" t="s">
        <v>161</v>
      </c>
      <c r="BC22" s="30">
        <v>80000.0</v>
      </c>
      <c r="BD22" s="53" t="s">
        <v>150</v>
      </c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>
        <f t="shared" si="2"/>
        <v>180000</v>
      </c>
      <c r="BQ22" s="129">
        <f t="shared" si="3"/>
        <v>225000</v>
      </c>
      <c r="BR22" s="129">
        <f t="shared" si="4"/>
        <v>360000</v>
      </c>
    </row>
    <row r="23" ht="14.25" customHeight="1">
      <c r="A23" s="63">
        <f t="shared" si="12"/>
        <v>20</v>
      </c>
      <c r="C23" s="205">
        <f t="shared" si="33"/>
        <v>80200</v>
      </c>
      <c r="D23" s="176">
        <f t="shared" si="34"/>
        <v>82938.61202</v>
      </c>
      <c r="E23" s="206">
        <f t="shared" si="5"/>
        <v>163138.612</v>
      </c>
      <c r="F23" s="129"/>
      <c r="G23" s="205">
        <f t="shared" si="15"/>
        <v>31500</v>
      </c>
      <c r="H23" s="206">
        <f t="shared" si="16"/>
        <v>82500</v>
      </c>
      <c r="I23" s="129"/>
      <c r="J23" s="207">
        <f t="shared" si="35"/>
        <v>30097.5146</v>
      </c>
      <c r="K23" s="208">
        <f t="shared" si="54"/>
        <v>92579.57589</v>
      </c>
      <c r="L23" s="129"/>
      <c r="M23" s="129"/>
      <c r="N23" s="129"/>
      <c r="O23" s="129"/>
      <c r="P23" s="129"/>
      <c r="Q23" s="129">
        <v>1.0</v>
      </c>
      <c r="R23" s="129">
        <v>0.0</v>
      </c>
      <c r="S23" s="129">
        <f t="shared" ref="S23:T23" si="82">+IF(Q23=1,RAND(),0)</f>
        <v>0.3950522418</v>
      </c>
      <c r="T23" s="129">
        <f t="shared" si="82"/>
        <v>0</v>
      </c>
      <c r="U23" s="129">
        <f>+IF(S23=0,0,IF(S23&lt;=Hoja2!$N$5,Hoja2!$M$5,IF(Hoja2!M22&lt;=Hoja2!$N$6,Hoja2!$M$6,IF(S23&lt;=Hoja2!$N$7,Hoja2!$M$7,IF(S23&lt;=Hoja2!$N$8,Hoja2!$M$8,IF(S23&lt;=Hoja2!$N$9,Hoja2!$M$9,6))))))</f>
        <v>1</v>
      </c>
      <c r="V23" s="129">
        <f>+IF(T23=0,0,IF(T23&lt;=Hoja2!$O$5,Hoja2!$M$5,IF(T23&lt;=Hoja2!$O$6,Hoja2!$M$6,IF(T23&lt;=Hoja2!$O$7,Hoja2!$M$7,IF(T23&lt;=Hoja2!$O$8,Hoja2!$M$8,IF(T23&lt;=Hoja2!$O$9,Hoja2!$M$9,IF(S23&lt;=Hoja2!$O$10,Hoja2!$M$10,IF(S23&lt;=Hoja2!$O$11,Hoja2!$M$11,8))))))))</f>
        <v>0</v>
      </c>
      <c r="W23" s="156" t="str">
        <f t="shared" si="7"/>
        <v>si</v>
      </c>
      <c r="X23" s="157" t="str">
        <f t="shared" si="8"/>
        <v>no</v>
      </c>
      <c r="Y23" s="129"/>
      <c r="Z23" s="129"/>
      <c r="AA23" s="158">
        <f t="shared" si="37"/>
        <v>0</v>
      </c>
      <c r="AB23" s="159">
        <f t="shared" si="38"/>
        <v>0</v>
      </c>
      <c r="AC23" s="159">
        <f t="shared" si="39"/>
        <v>0</v>
      </c>
      <c r="AD23" s="159">
        <f t="shared" si="40"/>
        <v>0</v>
      </c>
      <c r="AE23" s="209">
        <f t="shared" si="41"/>
        <v>0</v>
      </c>
      <c r="AF23" s="210">
        <f t="shared" si="42"/>
        <v>0</v>
      </c>
      <c r="AG23" s="210">
        <f t="shared" si="43"/>
        <v>0</v>
      </c>
      <c r="AH23" s="210">
        <f t="shared" si="44"/>
        <v>0</v>
      </c>
      <c r="AI23" s="211">
        <f t="shared" si="45"/>
        <v>0</v>
      </c>
      <c r="AJ23" s="212">
        <f t="shared" si="46"/>
        <v>0</v>
      </c>
      <c r="AK23" s="129"/>
      <c r="AL23" s="213">
        <f t="shared" si="47"/>
        <v>115200</v>
      </c>
      <c r="AM23" s="214">
        <f t="shared" si="48"/>
        <v>0</v>
      </c>
      <c r="AN23" s="214">
        <f t="shared" si="49"/>
        <v>0</v>
      </c>
      <c r="AO23" s="215">
        <f t="shared" si="23"/>
        <v>0</v>
      </c>
      <c r="AP23" s="172">
        <f t="shared" si="9"/>
        <v>196861.388</v>
      </c>
      <c r="AQ23" s="129"/>
      <c r="AR23" s="216">
        <f t="shared" si="50"/>
        <v>35000</v>
      </c>
      <c r="AS23" s="217">
        <f t="shared" si="51"/>
        <v>29257.17774</v>
      </c>
      <c r="AT23" s="217">
        <f t="shared" si="24"/>
        <v>1000</v>
      </c>
      <c r="AU23" s="218">
        <f t="shared" si="30"/>
        <v>3000</v>
      </c>
      <c r="AV23" s="129"/>
      <c r="AW23" s="219">
        <f t="shared" ref="AW23:AX23" si="83">+IF(SUM(U18:U22)&gt;SUM(AW18:AW22),1,0)</f>
        <v>1</v>
      </c>
      <c r="AX23" s="220">
        <f t="shared" si="83"/>
        <v>0</v>
      </c>
      <c r="AY23" s="129"/>
      <c r="AZ23" s="181">
        <f t="shared" si="11"/>
        <v>1727.652572</v>
      </c>
      <c r="BA23" s="129"/>
      <c r="BB23" s="56" t="s">
        <v>162</v>
      </c>
      <c r="BC23" s="59">
        <v>42000.0</v>
      </c>
      <c r="BD23" s="184" t="s">
        <v>163</v>
      </c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>
        <f t="shared" si="2"/>
        <v>180000</v>
      </c>
      <c r="BQ23" s="129">
        <f t="shared" si="3"/>
        <v>225000</v>
      </c>
      <c r="BR23" s="129">
        <f t="shared" si="4"/>
        <v>360000</v>
      </c>
    </row>
    <row r="24" ht="14.25" customHeight="1">
      <c r="A24" s="63">
        <f t="shared" si="12"/>
        <v>21</v>
      </c>
      <c r="C24" s="205">
        <f t="shared" si="33"/>
        <v>150000</v>
      </c>
      <c r="D24" s="176">
        <f t="shared" si="34"/>
        <v>95893.88596</v>
      </c>
      <c r="E24" s="206">
        <f t="shared" si="5"/>
        <v>245893.886</v>
      </c>
      <c r="F24" s="129"/>
      <c r="G24" s="205">
        <f t="shared" si="15"/>
        <v>30500</v>
      </c>
      <c r="H24" s="206">
        <f t="shared" si="16"/>
        <v>79500</v>
      </c>
      <c r="I24" s="129"/>
      <c r="J24" s="207">
        <f t="shared" si="35"/>
        <v>40076.84362</v>
      </c>
      <c r="K24" s="208">
        <f t="shared" si="54"/>
        <v>115802.1493</v>
      </c>
      <c r="L24" s="129"/>
      <c r="M24" s="129"/>
      <c r="N24" s="129"/>
      <c r="O24" s="129"/>
      <c r="P24" s="129"/>
      <c r="Q24" s="129">
        <v>0.0</v>
      </c>
      <c r="R24" s="129">
        <v>0.0</v>
      </c>
      <c r="S24" s="129">
        <f t="shared" ref="S24:T24" si="84">+IF(Q24=1,RAND(),0)</f>
        <v>0</v>
      </c>
      <c r="T24" s="129">
        <f t="shared" si="84"/>
        <v>0</v>
      </c>
      <c r="U24" s="129">
        <f>+IF(S24=0,0,IF(S24&lt;=Hoja2!$N$5,Hoja2!$M$5,IF(Hoja2!M23&lt;=Hoja2!$N$6,Hoja2!$M$6,IF(S24&lt;=Hoja2!$N$7,Hoja2!$M$7,IF(S24&lt;=Hoja2!$N$8,Hoja2!$M$8,IF(S24&lt;=Hoja2!$N$9,Hoja2!$M$9,6))))))</f>
        <v>0</v>
      </c>
      <c r="V24" s="129">
        <f>+IF(T24=0,0,IF(T24&lt;=Hoja2!$O$5,Hoja2!$M$5,IF(T24&lt;=Hoja2!$O$6,Hoja2!$M$6,IF(T24&lt;=Hoja2!$O$7,Hoja2!$M$7,IF(T24&lt;=Hoja2!$O$8,Hoja2!$M$8,IF(T24&lt;=Hoja2!$O$9,Hoja2!$M$9,IF(S24&lt;=Hoja2!$O$10,Hoja2!$M$10,IF(S24&lt;=Hoja2!$O$11,Hoja2!$M$11,8))))))))</f>
        <v>0</v>
      </c>
      <c r="W24" s="156" t="str">
        <f t="shared" si="7"/>
        <v>si</v>
      </c>
      <c r="X24" s="157" t="str">
        <f t="shared" si="8"/>
        <v>no</v>
      </c>
      <c r="Y24" s="129"/>
      <c r="Z24" s="129"/>
      <c r="AA24" s="158">
        <f t="shared" si="37"/>
        <v>0</v>
      </c>
      <c r="AB24" s="159">
        <f t="shared" si="38"/>
        <v>0</v>
      </c>
      <c r="AC24" s="159">
        <f t="shared" si="39"/>
        <v>0</v>
      </c>
      <c r="AD24" s="159">
        <f t="shared" si="40"/>
        <v>0</v>
      </c>
      <c r="AE24" s="209">
        <f t="shared" si="41"/>
        <v>0</v>
      </c>
      <c r="AF24" s="210">
        <f t="shared" si="42"/>
        <v>0</v>
      </c>
      <c r="AG24" s="210">
        <f t="shared" si="43"/>
        <v>0</v>
      </c>
      <c r="AH24" s="210">
        <f t="shared" si="44"/>
        <v>0</v>
      </c>
      <c r="AI24" s="211">
        <f t="shared" si="45"/>
        <v>0</v>
      </c>
      <c r="AJ24" s="212">
        <f t="shared" si="46"/>
        <v>0</v>
      </c>
      <c r="AK24" s="129"/>
      <c r="AL24" s="213">
        <f t="shared" si="47"/>
        <v>104800</v>
      </c>
      <c r="AM24" s="214">
        <f t="shared" si="48"/>
        <v>0</v>
      </c>
      <c r="AN24" s="214">
        <f t="shared" si="49"/>
        <v>0</v>
      </c>
      <c r="AO24" s="215">
        <f t="shared" si="23"/>
        <v>0</v>
      </c>
      <c r="AP24" s="172">
        <f t="shared" si="9"/>
        <v>114106.114</v>
      </c>
      <c r="AQ24" s="129"/>
      <c r="AR24" s="216">
        <f t="shared" si="50"/>
        <v>35000</v>
      </c>
      <c r="AS24" s="217">
        <f t="shared" si="51"/>
        <v>29044.72606</v>
      </c>
      <c r="AT24" s="217">
        <f t="shared" si="24"/>
        <v>1000</v>
      </c>
      <c r="AU24" s="218">
        <f t="shared" si="30"/>
        <v>3000</v>
      </c>
      <c r="AV24" s="129"/>
      <c r="AW24" s="219">
        <f t="shared" ref="AW24:AX24" si="85">+IF(SUM(U19:U23)&gt;SUM(AW19:AW23),1,0)</f>
        <v>1</v>
      </c>
      <c r="AX24" s="220">
        <f t="shared" si="85"/>
        <v>0</v>
      </c>
      <c r="AY24" s="129"/>
      <c r="AZ24" s="181">
        <f t="shared" si="11"/>
        <v>1632.839332</v>
      </c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>
        <f t="shared" si="2"/>
        <v>180000</v>
      </c>
      <c r="BQ24" s="129">
        <f t="shared" si="3"/>
        <v>225000</v>
      </c>
      <c r="BR24" s="129">
        <f t="shared" si="4"/>
        <v>360000</v>
      </c>
    </row>
    <row r="25" ht="14.25" customHeight="1">
      <c r="A25" s="63">
        <f t="shared" si="12"/>
        <v>22</v>
      </c>
      <c r="C25" s="205">
        <f t="shared" si="33"/>
        <v>188000</v>
      </c>
      <c r="D25" s="176">
        <f t="shared" si="34"/>
        <v>109633.7436</v>
      </c>
      <c r="E25" s="206">
        <f t="shared" si="5"/>
        <v>297633.7436</v>
      </c>
      <c r="F25" s="129"/>
      <c r="G25" s="205">
        <f t="shared" si="15"/>
        <v>29500</v>
      </c>
      <c r="H25" s="206">
        <f t="shared" si="16"/>
        <v>76500</v>
      </c>
      <c r="I25" s="129"/>
      <c r="J25" s="207">
        <f t="shared" si="35"/>
        <v>50000.78954</v>
      </c>
      <c r="K25" s="208">
        <f t="shared" si="54"/>
        <v>137912.0816</v>
      </c>
      <c r="L25" s="129"/>
      <c r="M25" s="129"/>
      <c r="N25" s="129"/>
      <c r="O25" s="129"/>
      <c r="P25" s="129"/>
      <c r="Q25" s="129">
        <v>0.0</v>
      </c>
      <c r="R25" s="129">
        <v>0.0</v>
      </c>
      <c r="S25" s="129">
        <f t="shared" ref="S25:T25" si="86">+IF(Q25=1,RAND(),0)</f>
        <v>0</v>
      </c>
      <c r="T25" s="129">
        <f t="shared" si="86"/>
        <v>0</v>
      </c>
      <c r="U25" s="129">
        <f>+IF(S25=0,0,IF(S25&lt;=Hoja2!$N$5,Hoja2!$M$5,IF(Hoja2!M24&lt;=Hoja2!$N$6,Hoja2!$M$6,IF(S25&lt;=Hoja2!$N$7,Hoja2!$M$7,IF(S25&lt;=Hoja2!$N$8,Hoja2!$M$8,IF(S25&lt;=Hoja2!$N$9,Hoja2!$M$9,6))))))</f>
        <v>0</v>
      </c>
      <c r="V25" s="129">
        <f>+IF(T25=0,0,IF(T25&lt;=Hoja2!$O$5,Hoja2!$M$5,IF(T25&lt;=Hoja2!$O$6,Hoja2!$M$6,IF(T25&lt;=Hoja2!$O$7,Hoja2!$M$7,IF(T25&lt;=Hoja2!$O$8,Hoja2!$M$8,IF(T25&lt;=Hoja2!$O$9,Hoja2!$M$9,IF(S25&lt;=Hoja2!$O$10,Hoja2!$M$10,IF(S25&lt;=Hoja2!$O$11,Hoja2!$M$11,8))))))))</f>
        <v>0</v>
      </c>
      <c r="W25" s="156" t="str">
        <f t="shared" si="7"/>
        <v>si</v>
      </c>
      <c r="X25" s="157" t="str">
        <f t="shared" si="8"/>
        <v>no</v>
      </c>
      <c r="Y25" s="129"/>
      <c r="Z25" s="129"/>
      <c r="AA25" s="158">
        <f t="shared" si="37"/>
        <v>0</v>
      </c>
      <c r="AB25" s="159">
        <f t="shared" si="38"/>
        <v>0</v>
      </c>
      <c r="AC25" s="159">
        <f t="shared" si="39"/>
        <v>0</v>
      </c>
      <c r="AD25" s="159">
        <f t="shared" si="40"/>
        <v>0</v>
      </c>
      <c r="AE25" s="209">
        <f t="shared" si="41"/>
        <v>0</v>
      </c>
      <c r="AF25" s="210">
        <f t="shared" si="42"/>
        <v>0</v>
      </c>
      <c r="AG25" s="210">
        <f t="shared" si="43"/>
        <v>0</v>
      </c>
      <c r="AH25" s="210">
        <f t="shared" si="44"/>
        <v>0</v>
      </c>
      <c r="AI25" s="211">
        <f t="shared" si="45"/>
        <v>0</v>
      </c>
      <c r="AJ25" s="212">
        <f t="shared" si="46"/>
        <v>0</v>
      </c>
      <c r="AK25" s="129"/>
      <c r="AL25" s="213">
        <f t="shared" si="47"/>
        <v>73000</v>
      </c>
      <c r="AM25" s="214">
        <f t="shared" si="48"/>
        <v>0</v>
      </c>
      <c r="AN25" s="214">
        <f t="shared" si="49"/>
        <v>0</v>
      </c>
      <c r="AO25" s="215">
        <f t="shared" si="23"/>
        <v>0</v>
      </c>
      <c r="AP25" s="172">
        <f t="shared" si="9"/>
        <v>62366.25642</v>
      </c>
      <c r="AQ25" s="129"/>
      <c r="AR25" s="216">
        <f t="shared" si="50"/>
        <v>35000</v>
      </c>
      <c r="AS25" s="217">
        <f t="shared" si="51"/>
        <v>28260.14239</v>
      </c>
      <c r="AT25" s="217">
        <f t="shared" si="24"/>
        <v>1000</v>
      </c>
      <c r="AU25" s="218">
        <f t="shared" si="30"/>
        <v>3000</v>
      </c>
      <c r="AV25" s="129"/>
      <c r="AW25" s="219">
        <f t="shared" ref="AW25:AX25" si="87">+IF(SUM(U20:U24)&gt;SUM(AW20:AW24),1,0)</f>
        <v>1</v>
      </c>
      <c r="AX25" s="220">
        <f t="shared" si="87"/>
        <v>0</v>
      </c>
      <c r="AY25" s="129"/>
      <c r="AZ25" s="181">
        <f t="shared" si="11"/>
        <v>2435.13192</v>
      </c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>
        <f t="shared" si="2"/>
        <v>180000</v>
      </c>
      <c r="BQ25" s="129">
        <f t="shared" si="3"/>
        <v>225000</v>
      </c>
      <c r="BR25" s="129">
        <f t="shared" si="4"/>
        <v>360000</v>
      </c>
    </row>
    <row r="26" ht="14.25" customHeight="1">
      <c r="A26" s="63">
        <f t="shared" si="12"/>
        <v>23</v>
      </c>
      <c r="C26" s="205">
        <f t="shared" si="33"/>
        <v>153000</v>
      </c>
      <c r="D26" s="176">
        <f t="shared" si="34"/>
        <v>47600.58885</v>
      </c>
      <c r="E26" s="206">
        <f t="shared" si="5"/>
        <v>200600.5889</v>
      </c>
      <c r="F26" s="129"/>
      <c r="G26" s="205">
        <f t="shared" si="15"/>
        <v>28500</v>
      </c>
      <c r="H26" s="206">
        <f t="shared" si="16"/>
        <v>73500</v>
      </c>
      <c r="I26" s="129"/>
      <c r="J26" s="207">
        <f t="shared" si="35"/>
        <v>60731.57461</v>
      </c>
      <c r="K26" s="208">
        <f t="shared" si="54"/>
        <v>161954.032</v>
      </c>
      <c r="L26" s="129"/>
      <c r="M26" s="129"/>
      <c r="N26" s="129"/>
      <c r="O26" s="129"/>
      <c r="P26" s="129"/>
      <c r="Q26" s="129">
        <v>0.0</v>
      </c>
      <c r="R26" s="129">
        <v>0.0</v>
      </c>
      <c r="S26" s="129">
        <f t="shared" ref="S26:T26" si="88">+IF(Q26=1,RAND(),0)</f>
        <v>0</v>
      </c>
      <c r="T26" s="129">
        <f t="shared" si="88"/>
        <v>0</v>
      </c>
      <c r="U26" s="129">
        <f>+IF(S26=0,0,IF(S26&lt;=Hoja2!$N$5,Hoja2!$M$5,IF(Hoja2!M25&lt;=Hoja2!$N$6,Hoja2!$M$6,IF(S26&lt;=Hoja2!$N$7,Hoja2!$M$7,IF(S26&lt;=Hoja2!$N$8,Hoja2!$M$8,IF(S26&lt;=Hoja2!$N$9,Hoja2!$M$9,6))))))</f>
        <v>0</v>
      </c>
      <c r="V26" s="129">
        <f>+IF(T26=0,0,IF(T26&lt;=Hoja2!$O$5,Hoja2!$M$5,IF(T26&lt;=Hoja2!$O$6,Hoja2!$M$6,IF(T26&lt;=Hoja2!$O$7,Hoja2!$M$7,IF(T26&lt;=Hoja2!$O$8,Hoja2!$M$8,IF(T26&lt;=Hoja2!$O$9,Hoja2!$M$9,IF(S26&lt;=Hoja2!$O$10,Hoja2!$M$10,IF(S26&lt;=Hoja2!$O$11,Hoja2!$M$11,8))))))))</f>
        <v>0</v>
      </c>
      <c r="W26" s="156" t="str">
        <f t="shared" si="7"/>
        <v>si</v>
      </c>
      <c r="X26" s="157" t="str">
        <f t="shared" si="8"/>
        <v>no</v>
      </c>
      <c r="Y26" s="129"/>
      <c r="Z26" s="129"/>
      <c r="AA26" s="158">
        <f t="shared" si="37"/>
        <v>0</v>
      </c>
      <c r="AB26" s="159">
        <f t="shared" si="38"/>
        <v>0</v>
      </c>
      <c r="AC26" s="159">
        <f t="shared" si="39"/>
        <v>0</v>
      </c>
      <c r="AD26" s="159">
        <f t="shared" si="40"/>
        <v>0</v>
      </c>
      <c r="AE26" s="209">
        <f t="shared" si="41"/>
        <v>0</v>
      </c>
      <c r="AF26" s="210">
        <f t="shared" si="42"/>
        <v>0</v>
      </c>
      <c r="AG26" s="210">
        <f t="shared" si="43"/>
        <v>0</v>
      </c>
      <c r="AH26" s="210">
        <f t="shared" si="44"/>
        <v>0</v>
      </c>
      <c r="AI26" s="211">
        <f t="shared" si="45"/>
        <v>0</v>
      </c>
      <c r="AJ26" s="212">
        <f t="shared" si="46"/>
        <v>0</v>
      </c>
      <c r="AK26" s="129"/>
      <c r="AL26" s="213">
        <f t="shared" si="47"/>
        <v>0</v>
      </c>
      <c r="AM26" s="214">
        <f t="shared" si="48"/>
        <v>0</v>
      </c>
      <c r="AN26" s="214">
        <f t="shared" si="49"/>
        <v>75000</v>
      </c>
      <c r="AO26" s="215">
        <f t="shared" si="23"/>
        <v>0</v>
      </c>
      <c r="AP26" s="172">
        <f t="shared" si="9"/>
        <v>159399.4111</v>
      </c>
      <c r="AQ26" s="129"/>
      <c r="AR26" s="216">
        <f t="shared" si="50"/>
        <v>35000</v>
      </c>
      <c r="AS26" s="217">
        <f t="shared" si="51"/>
        <v>29033.15472</v>
      </c>
      <c r="AT26" s="217">
        <f t="shared" si="24"/>
        <v>1000</v>
      </c>
      <c r="AU26" s="218">
        <f t="shared" si="30"/>
        <v>3000</v>
      </c>
      <c r="AV26" s="129"/>
      <c r="AW26" s="219">
        <f t="shared" ref="AW26:AX26" si="89">+IF(SUM(U21:U25)&gt;SUM(AW21:AW25),1,0)</f>
        <v>0</v>
      </c>
      <c r="AX26" s="220">
        <f t="shared" si="89"/>
        <v>0</v>
      </c>
      <c r="AY26" s="129"/>
      <c r="AZ26" s="181">
        <f t="shared" si="11"/>
        <v>1601.389122</v>
      </c>
      <c r="BA26" s="129"/>
      <c r="BB26" s="231" t="s">
        <v>164</v>
      </c>
      <c r="BC26" s="43"/>
      <c r="BD26" s="44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>
        <f t="shared" si="2"/>
        <v>180000</v>
      </c>
      <c r="BQ26" s="129">
        <f t="shared" si="3"/>
        <v>225000</v>
      </c>
      <c r="BR26" s="129">
        <f t="shared" si="4"/>
        <v>360000</v>
      </c>
    </row>
    <row r="27" ht="14.25" customHeight="1">
      <c r="A27" s="63">
        <f t="shared" si="12"/>
        <v>24</v>
      </c>
      <c r="C27" s="205">
        <f t="shared" si="33"/>
        <v>118000</v>
      </c>
      <c r="D27" s="176">
        <f t="shared" si="34"/>
        <v>60562.3375</v>
      </c>
      <c r="E27" s="206">
        <f t="shared" si="5"/>
        <v>178562.3375</v>
      </c>
      <c r="F27" s="129"/>
      <c r="G27" s="205">
        <f t="shared" si="15"/>
        <v>27500</v>
      </c>
      <c r="H27" s="206">
        <f t="shared" si="16"/>
        <v>70500</v>
      </c>
      <c r="I27" s="129"/>
      <c r="J27" s="207">
        <f t="shared" si="35"/>
        <v>71034.11693</v>
      </c>
      <c r="K27" s="208">
        <f t="shared" si="54"/>
        <v>74931.9594</v>
      </c>
      <c r="L27" s="129"/>
      <c r="M27" s="129"/>
      <c r="N27" s="129"/>
      <c r="O27" s="129"/>
      <c r="P27" s="129"/>
      <c r="Q27" s="129">
        <v>0.0</v>
      </c>
      <c r="R27" s="129">
        <v>1.0</v>
      </c>
      <c r="S27" s="129">
        <f t="shared" ref="S27:T27" si="90">+IF(Q27=1,RAND(),0)</f>
        <v>0</v>
      </c>
      <c r="T27" s="129">
        <f t="shared" si="90"/>
        <v>0.626228388</v>
      </c>
      <c r="U27" s="129">
        <f>+IF(S27=0,0,IF(S27&lt;=Hoja2!$N$5,Hoja2!$M$5,IF(Hoja2!M26&lt;=Hoja2!$N$6,Hoja2!$M$6,IF(S27&lt;=Hoja2!$N$7,Hoja2!$M$7,IF(S27&lt;=Hoja2!$N$8,Hoja2!$M$8,IF(S27&lt;=Hoja2!$N$9,Hoja2!$M$9,6))))))</f>
        <v>0</v>
      </c>
      <c r="V27" s="129">
        <f>+IF(T27=0,0,IF(T27&lt;=Hoja2!$O$5,Hoja2!$M$5,IF(T27&lt;=Hoja2!$O$6,Hoja2!$M$6,IF(T27&lt;=Hoja2!$O$7,Hoja2!$M$7,IF(T27&lt;=Hoja2!$O$8,Hoja2!$M$8,IF(T27&lt;=Hoja2!$O$9,Hoja2!$M$9,IF(S27&lt;=Hoja2!$O$10,Hoja2!$M$10,IF(S27&lt;=Hoja2!$O$11,Hoja2!$M$11,8))))))))</f>
        <v>4</v>
      </c>
      <c r="W27" s="156" t="str">
        <f t="shared" si="7"/>
        <v>si</v>
      </c>
      <c r="X27" s="157" t="str">
        <f t="shared" si="8"/>
        <v>no</v>
      </c>
      <c r="Y27" s="129"/>
      <c r="Z27" s="129"/>
      <c r="AA27" s="158">
        <f t="shared" si="37"/>
        <v>0</v>
      </c>
      <c r="AB27" s="159">
        <f t="shared" si="38"/>
        <v>0</v>
      </c>
      <c r="AC27" s="159">
        <f t="shared" si="39"/>
        <v>0</v>
      </c>
      <c r="AD27" s="159">
        <f t="shared" si="40"/>
        <v>0</v>
      </c>
      <c r="AE27" s="209">
        <f t="shared" si="41"/>
        <v>110000</v>
      </c>
      <c r="AF27" s="210">
        <f t="shared" si="42"/>
        <v>0</v>
      </c>
      <c r="AG27" s="210">
        <f t="shared" si="43"/>
        <v>0</v>
      </c>
      <c r="AH27" s="210">
        <f t="shared" si="44"/>
        <v>0</v>
      </c>
      <c r="AI27" s="211">
        <f t="shared" si="45"/>
        <v>0</v>
      </c>
      <c r="AJ27" s="212">
        <f t="shared" si="46"/>
        <v>0</v>
      </c>
      <c r="AK27" s="129"/>
      <c r="AL27" s="213">
        <f t="shared" si="47"/>
        <v>0</v>
      </c>
      <c r="AM27" s="214">
        <f t="shared" si="48"/>
        <v>0</v>
      </c>
      <c r="AN27" s="214">
        <f t="shared" si="49"/>
        <v>0</v>
      </c>
      <c r="AO27" s="215">
        <f t="shared" si="23"/>
        <v>0</v>
      </c>
      <c r="AP27" s="172">
        <f t="shared" si="9"/>
        <v>181437.6625</v>
      </c>
      <c r="AQ27" s="129"/>
      <c r="AR27" s="216">
        <f t="shared" si="50"/>
        <v>35000</v>
      </c>
      <c r="AS27" s="217">
        <f t="shared" si="51"/>
        <v>29038.25136</v>
      </c>
      <c r="AT27" s="217">
        <f t="shared" si="24"/>
        <v>1000</v>
      </c>
      <c r="AU27" s="218">
        <f t="shared" si="30"/>
        <v>3000</v>
      </c>
      <c r="AV27" s="129"/>
      <c r="AW27" s="219">
        <f t="shared" ref="AW27:AX27" si="91">+IF(SUM(U22:U26)&gt;SUM(AW22:AW26),1,0)</f>
        <v>0</v>
      </c>
      <c r="AX27" s="220">
        <f t="shared" si="91"/>
        <v>0</v>
      </c>
      <c r="AY27" s="129"/>
      <c r="AZ27" s="181">
        <f t="shared" si="11"/>
        <v>2555.621554</v>
      </c>
      <c r="BA27" s="129"/>
      <c r="BB27" s="48" t="s">
        <v>36</v>
      </c>
      <c r="BC27" s="232">
        <v>110000.0</v>
      </c>
      <c r="BD27" s="50" t="s">
        <v>43</v>
      </c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>
        <f t="shared" si="2"/>
        <v>180000</v>
      </c>
      <c r="BQ27" s="129">
        <f t="shared" si="3"/>
        <v>225000</v>
      </c>
      <c r="BR27" s="129">
        <f t="shared" si="4"/>
        <v>360000</v>
      </c>
    </row>
    <row r="28" ht="14.25" customHeight="1">
      <c r="A28" s="63">
        <f t="shared" si="12"/>
        <v>25</v>
      </c>
      <c r="C28" s="205">
        <f t="shared" si="33"/>
        <v>83000</v>
      </c>
      <c r="D28" s="176">
        <f t="shared" si="34"/>
        <v>73084.6173</v>
      </c>
      <c r="E28" s="206">
        <f t="shared" si="5"/>
        <v>156084.6173</v>
      </c>
      <c r="F28" s="129"/>
      <c r="G28" s="205">
        <f t="shared" si="15"/>
        <v>26500</v>
      </c>
      <c r="H28" s="206">
        <f t="shared" si="16"/>
        <v>67500</v>
      </c>
      <c r="I28" s="129"/>
      <c r="J28" s="207">
        <f t="shared" si="35"/>
        <v>81097.05167</v>
      </c>
      <c r="K28" s="208">
        <f t="shared" si="54"/>
        <v>97990.18556</v>
      </c>
      <c r="L28" s="129"/>
      <c r="M28" s="129"/>
      <c r="N28" s="129"/>
      <c r="O28" s="129"/>
      <c r="P28" s="129"/>
      <c r="Q28" s="129">
        <v>0.0</v>
      </c>
      <c r="R28" s="129">
        <v>0.0</v>
      </c>
      <c r="S28" s="129">
        <f t="shared" ref="S28:T28" si="92">+IF(Q28=1,RAND(),0)</f>
        <v>0</v>
      </c>
      <c r="T28" s="129">
        <f t="shared" si="92"/>
        <v>0</v>
      </c>
      <c r="U28" s="129">
        <f>+IF(S28=0,0,IF(S28&lt;=Hoja2!$N$5,Hoja2!$M$5,IF(Hoja2!M27&lt;=Hoja2!$N$6,Hoja2!$M$6,IF(S28&lt;=Hoja2!$N$7,Hoja2!$M$7,IF(S28&lt;=Hoja2!$N$8,Hoja2!$M$8,IF(S28&lt;=Hoja2!$N$9,Hoja2!$M$9,6))))))</f>
        <v>0</v>
      </c>
      <c r="V28" s="129">
        <f>+IF(T28=0,0,IF(T28&lt;=Hoja2!$O$5,Hoja2!$M$5,IF(T28&lt;=Hoja2!$O$6,Hoja2!$M$6,IF(T28&lt;=Hoja2!$O$7,Hoja2!$M$7,IF(T28&lt;=Hoja2!$O$8,Hoja2!$M$8,IF(T28&lt;=Hoja2!$O$9,Hoja2!$M$9,IF(S28&lt;=Hoja2!$O$10,Hoja2!$M$10,IF(S28&lt;=Hoja2!$O$11,Hoja2!$M$11,8))))))))</f>
        <v>0</v>
      </c>
      <c r="W28" s="156" t="str">
        <f t="shared" si="7"/>
        <v>si</v>
      </c>
      <c r="X28" s="157" t="str">
        <f t="shared" si="8"/>
        <v>no</v>
      </c>
      <c r="Y28" s="129"/>
      <c r="Z28" s="129"/>
      <c r="AA28" s="158">
        <f t="shared" si="37"/>
        <v>0</v>
      </c>
      <c r="AB28" s="159">
        <f t="shared" si="38"/>
        <v>0</v>
      </c>
      <c r="AC28" s="159">
        <f t="shared" si="39"/>
        <v>0</v>
      </c>
      <c r="AD28" s="159">
        <f t="shared" si="40"/>
        <v>0</v>
      </c>
      <c r="AE28" s="209">
        <f t="shared" si="41"/>
        <v>0</v>
      </c>
      <c r="AF28" s="210">
        <f t="shared" si="42"/>
        <v>0</v>
      </c>
      <c r="AG28" s="210">
        <f t="shared" si="43"/>
        <v>0</v>
      </c>
      <c r="AH28" s="210">
        <f t="shared" si="44"/>
        <v>0</v>
      </c>
      <c r="AI28" s="211">
        <f t="shared" si="45"/>
        <v>0</v>
      </c>
      <c r="AJ28" s="212">
        <f t="shared" si="46"/>
        <v>0</v>
      </c>
      <c r="AK28" s="129"/>
      <c r="AL28" s="213">
        <f t="shared" si="47"/>
        <v>0</v>
      </c>
      <c r="AM28" s="214">
        <f t="shared" si="48"/>
        <v>0</v>
      </c>
      <c r="AN28" s="214">
        <f t="shared" si="49"/>
        <v>0</v>
      </c>
      <c r="AO28" s="215">
        <f t="shared" si="23"/>
        <v>0</v>
      </c>
      <c r="AP28" s="172">
        <f t="shared" si="9"/>
        <v>203915.3827</v>
      </c>
      <c r="AQ28" s="129"/>
      <c r="AR28" s="216">
        <f t="shared" si="50"/>
        <v>35000</v>
      </c>
      <c r="AS28" s="217">
        <f t="shared" si="51"/>
        <v>29477.7202</v>
      </c>
      <c r="AT28" s="217">
        <f t="shared" si="24"/>
        <v>1000</v>
      </c>
      <c r="AU28" s="218">
        <f t="shared" si="30"/>
        <v>3000</v>
      </c>
      <c r="AV28" s="129"/>
      <c r="AW28" s="219">
        <f t="shared" ref="AW28:AX28" si="93">+IF(SUM(U23:U27)&gt;SUM(AW23:AW27),1,0)</f>
        <v>0</v>
      </c>
      <c r="AX28" s="220">
        <f t="shared" si="93"/>
        <v>1</v>
      </c>
      <c r="AY28" s="129"/>
      <c r="AZ28" s="181">
        <f t="shared" si="11"/>
        <v>1610.184116</v>
      </c>
      <c r="BA28" s="129"/>
      <c r="BB28" s="51" t="s">
        <v>37</v>
      </c>
      <c r="BC28" s="232">
        <v>110000.0</v>
      </c>
      <c r="BD28" s="53" t="s">
        <v>43</v>
      </c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>
        <f t="shared" si="2"/>
        <v>180000</v>
      </c>
      <c r="BQ28" s="129">
        <f t="shared" si="3"/>
        <v>225000</v>
      </c>
      <c r="BR28" s="129">
        <f t="shared" si="4"/>
        <v>360000</v>
      </c>
    </row>
    <row r="29" ht="14.25" customHeight="1">
      <c r="A29" s="63">
        <f t="shared" si="12"/>
        <v>26</v>
      </c>
      <c r="C29" s="205">
        <f t="shared" si="33"/>
        <v>48000</v>
      </c>
      <c r="D29" s="176">
        <f t="shared" si="34"/>
        <v>87065.45972</v>
      </c>
      <c r="E29" s="206">
        <f t="shared" si="5"/>
        <v>135065.4597</v>
      </c>
      <c r="F29" s="129"/>
      <c r="G29" s="205">
        <f t="shared" si="15"/>
        <v>25500</v>
      </c>
      <c r="H29" s="206">
        <f t="shared" si="16"/>
        <v>64500</v>
      </c>
      <c r="I29" s="129"/>
      <c r="J29" s="207">
        <f t="shared" si="35"/>
        <v>0</v>
      </c>
      <c r="K29" s="208">
        <f t="shared" si="54"/>
        <v>121581.9379</v>
      </c>
      <c r="L29" s="129"/>
      <c r="M29" s="129"/>
      <c r="N29" s="129"/>
      <c r="O29" s="129"/>
      <c r="P29" s="129"/>
      <c r="Q29" s="129">
        <v>0.0</v>
      </c>
      <c r="R29" s="129">
        <v>0.0</v>
      </c>
      <c r="S29" s="129">
        <f t="shared" ref="S29:T29" si="94">+IF(Q29=1,RAND(),0)</f>
        <v>0</v>
      </c>
      <c r="T29" s="129">
        <f t="shared" si="94"/>
        <v>0</v>
      </c>
      <c r="U29" s="129">
        <f>+IF(S29=0,0,IF(S29&lt;=Hoja2!$N$5,Hoja2!$M$5,IF(Hoja2!M28&lt;=Hoja2!$N$6,Hoja2!$M$6,IF(S29&lt;=Hoja2!$N$7,Hoja2!$M$7,IF(S29&lt;=Hoja2!$N$8,Hoja2!$M$8,IF(S29&lt;=Hoja2!$N$9,Hoja2!$M$9,6))))))</f>
        <v>0</v>
      </c>
      <c r="V29" s="129">
        <f>+IF(T29=0,0,IF(T29&lt;=Hoja2!$O$5,Hoja2!$M$5,IF(T29&lt;=Hoja2!$O$6,Hoja2!$M$6,IF(T29&lt;=Hoja2!$O$7,Hoja2!$M$7,IF(T29&lt;=Hoja2!$O$8,Hoja2!$M$8,IF(T29&lt;=Hoja2!$O$9,Hoja2!$M$9,IF(S29&lt;=Hoja2!$O$10,Hoja2!$M$10,IF(S29&lt;=Hoja2!$O$11,Hoja2!$M$11,8))))))))</f>
        <v>0</v>
      </c>
      <c r="W29" s="156" t="str">
        <f t="shared" si="7"/>
        <v>si</v>
      </c>
      <c r="X29" s="157" t="str">
        <f t="shared" si="8"/>
        <v>no</v>
      </c>
      <c r="Y29" s="129"/>
      <c r="Z29" s="129"/>
      <c r="AA29" s="158">
        <f t="shared" si="37"/>
        <v>0</v>
      </c>
      <c r="AB29" s="159">
        <f t="shared" si="38"/>
        <v>110000</v>
      </c>
      <c r="AC29" s="159">
        <f t="shared" si="39"/>
        <v>0</v>
      </c>
      <c r="AD29" s="159">
        <f t="shared" si="40"/>
        <v>0</v>
      </c>
      <c r="AE29" s="209">
        <f t="shared" si="41"/>
        <v>0</v>
      </c>
      <c r="AF29" s="210">
        <f t="shared" si="42"/>
        <v>0</v>
      </c>
      <c r="AG29" s="210">
        <f t="shared" si="43"/>
        <v>0</v>
      </c>
      <c r="AH29" s="210">
        <f t="shared" si="44"/>
        <v>0</v>
      </c>
      <c r="AI29" s="211">
        <f t="shared" si="45"/>
        <v>0</v>
      </c>
      <c r="AJ29" s="212">
        <f t="shared" si="46"/>
        <v>0</v>
      </c>
      <c r="AK29" s="129"/>
      <c r="AL29" s="213">
        <f t="shared" si="47"/>
        <v>0</v>
      </c>
      <c r="AM29" s="214">
        <f t="shared" si="48"/>
        <v>0</v>
      </c>
      <c r="AN29" s="214">
        <f t="shared" si="49"/>
        <v>0</v>
      </c>
      <c r="AO29" s="215">
        <f t="shared" si="23"/>
        <v>0</v>
      </c>
      <c r="AP29" s="172">
        <f t="shared" si="9"/>
        <v>224934.5403</v>
      </c>
      <c r="AQ29" s="129"/>
      <c r="AR29" s="216">
        <f t="shared" si="50"/>
        <v>35000</v>
      </c>
      <c r="AS29" s="217">
        <f t="shared" si="51"/>
        <v>28019.15758</v>
      </c>
      <c r="AT29" s="217">
        <f t="shared" si="24"/>
        <v>1000</v>
      </c>
      <c r="AU29" s="218">
        <f t="shared" si="30"/>
        <v>3000</v>
      </c>
      <c r="AV29" s="129"/>
      <c r="AW29" s="219">
        <f t="shared" ref="AW29:AX29" si="95">+IF(SUM(U24:U28)&gt;SUM(AW24:AW28),1,0)</f>
        <v>0</v>
      </c>
      <c r="AX29" s="220">
        <f t="shared" si="95"/>
        <v>1</v>
      </c>
      <c r="AY29" s="129"/>
      <c r="AZ29" s="181">
        <f t="shared" si="11"/>
        <v>2669.795399</v>
      </c>
      <c r="BA29" s="129"/>
      <c r="BB29" s="51" t="s">
        <v>38</v>
      </c>
      <c r="BC29" s="232">
        <v>73000.0</v>
      </c>
      <c r="BD29" s="53" t="s">
        <v>43</v>
      </c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>
        <f t="shared" si="2"/>
        <v>180000</v>
      </c>
      <c r="BQ29" s="129">
        <f t="shared" si="3"/>
        <v>225000</v>
      </c>
      <c r="BR29" s="129">
        <f t="shared" si="4"/>
        <v>360000</v>
      </c>
    </row>
    <row r="30" ht="14.25" customHeight="1">
      <c r="A30" s="63">
        <f t="shared" si="12"/>
        <v>27</v>
      </c>
      <c r="C30" s="205">
        <f t="shared" si="33"/>
        <v>123000</v>
      </c>
      <c r="D30" s="176">
        <f t="shared" si="34"/>
        <v>99366.07146</v>
      </c>
      <c r="E30" s="206">
        <f t="shared" si="5"/>
        <v>222366.0715</v>
      </c>
      <c r="F30" s="129"/>
      <c r="G30" s="205">
        <f t="shared" si="15"/>
        <v>24500</v>
      </c>
      <c r="H30" s="206">
        <f t="shared" si="16"/>
        <v>61500</v>
      </c>
      <c r="I30" s="129"/>
      <c r="J30" s="207">
        <f t="shared" si="35"/>
        <v>10242.75753</v>
      </c>
      <c r="K30" s="208">
        <f t="shared" si="54"/>
        <v>144620.6039</v>
      </c>
      <c r="L30" s="129"/>
      <c r="M30" s="129"/>
      <c r="N30" s="129"/>
      <c r="O30" s="129"/>
      <c r="P30" s="129"/>
      <c r="Q30" s="129">
        <v>0.0</v>
      </c>
      <c r="R30" s="129">
        <v>0.0</v>
      </c>
      <c r="S30" s="129">
        <f t="shared" ref="S30:T30" si="96">+IF(Q30=1,RAND(),0)</f>
        <v>0</v>
      </c>
      <c r="T30" s="129">
        <f t="shared" si="96"/>
        <v>0</v>
      </c>
      <c r="U30" s="129">
        <f>+IF(S30=0,0,IF(S30&lt;=Hoja2!$N$5,Hoja2!$M$5,IF(Hoja2!M29&lt;=Hoja2!$N$6,Hoja2!$M$6,IF(S30&lt;=Hoja2!$N$7,Hoja2!$M$7,IF(S30&lt;=Hoja2!$N$8,Hoja2!$M$8,IF(S30&lt;=Hoja2!$N$9,Hoja2!$M$9,6))))))</f>
        <v>0</v>
      </c>
      <c r="V30" s="129">
        <f>+IF(T30=0,0,IF(T30&lt;=Hoja2!$O$5,Hoja2!$M$5,IF(T30&lt;=Hoja2!$O$6,Hoja2!$M$6,IF(T30&lt;=Hoja2!$O$7,Hoja2!$M$7,IF(T30&lt;=Hoja2!$O$8,Hoja2!$M$8,IF(T30&lt;=Hoja2!$O$9,Hoja2!$M$9,IF(S30&lt;=Hoja2!$O$10,Hoja2!$M$10,IF(S30&lt;=Hoja2!$O$11,Hoja2!$M$11,8))))))))</f>
        <v>0</v>
      </c>
      <c r="W30" s="156" t="str">
        <f t="shared" si="7"/>
        <v>si</v>
      </c>
      <c r="X30" s="157" t="str">
        <f t="shared" si="8"/>
        <v>no</v>
      </c>
      <c r="Y30" s="129"/>
      <c r="Z30" s="129"/>
      <c r="AA30" s="158">
        <f t="shared" si="37"/>
        <v>0</v>
      </c>
      <c r="AB30" s="159">
        <f t="shared" si="38"/>
        <v>0</v>
      </c>
      <c r="AC30" s="159">
        <f t="shared" si="39"/>
        <v>0</v>
      </c>
      <c r="AD30" s="159">
        <f t="shared" si="40"/>
        <v>0</v>
      </c>
      <c r="AE30" s="209">
        <f t="shared" si="41"/>
        <v>0</v>
      </c>
      <c r="AF30" s="210">
        <f t="shared" si="42"/>
        <v>0</v>
      </c>
      <c r="AG30" s="210">
        <f t="shared" si="43"/>
        <v>0</v>
      </c>
      <c r="AH30" s="210">
        <f t="shared" si="44"/>
        <v>0</v>
      </c>
      <c r="AI30" s="211">
        <f t="shared" si="45"/>
        <v>0</v>
      </c>
      <c r="AJ30" s="212">
        <f t="shared" si="46"/>
        <v>0</v>
      </c>
      <c r="AK30" s="129"/>
      <c r="AL30" s="213">
        <f t="shared" si="47"/>
        <v>110000</v>
      </c>
      <c r="AM30" s="214">
        <f t="shared" si="48"/>
        <v>0</v>
      </c>
      <c r="AN30" s="214">
        <f t="shared" si="49"/>
        <v>0</v>
      </c>
      <c r="AO30" s="215">
        <f t="shared" si="23"/>
        <v>0</v>
      </c>
      <c r="AP30" s="172">
        <f t="shared" si="9"/>
        <v>137633.9285</v>
      </c>
      <c r="AQ30" s="129"/>
      <c r="AR30" s="216">
        <f t="shared" si="50"/>
        <v>35000</v>
      </c>
      <c r="AS30" s="217">
        <f t="shared" si="51"/>
        <v>29699.38826</v>
      </c>
      <c r="AT30" s="217">
        <f t="shared" si="24"/>
        <v>1000</v>
      </c>
      <c r="AU30" s="218">
        <f t="shared" si="30"/>
        <v>3000</v>
      </c>
      <c r="AV30" s="129"/>
      <c r="AW30" s="219">
        <f t="shared" ref="AW30:AX30" si="97">+IF(SUM(U25:U29)&gt;SUM(AW25:AW29),1,0)</f>
        <v>0</v>
      </c>
      <c r="AX30" s="220">
        <f t="shared" si="97"/>
        <v>1</v>
      </c>
      <c r="AY30" s="129"/>
      <c r="AZ30" s="181">
        <f t="shared" si="11"/>
        <v>3570.023489</v>
      </c>
      <c r="BA30" s="129"/>
      <c r="BB30" s="51" t="s">
        <v>39</v>
      </c>
      <c r="BC30" s="232">
        <v>0.0</v>
      </c>
      <c r="BD30" s="53" t="s">
        <v>43</v>
      </c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>
        <f t="shared" si="2"/>
        <v>180000</v>
      </c>
      <c r="BQ30" s="129">
        <f t="shared" si="3"/>
        <v>225000</v>
      </c>
      <c r="BR30" s="129">
        <f t="shared" si="4"/>
        <v>360000</v>
      </c>
    </row>
    <row r="31" ht="14.25" customHeight="1">
      <c r="A31" s="63">
        <f t="shared" si="12"/>
        <v>28</v>
      </c>
      <c r="C31" s="205">
        <f t="shared" si="33"/>
        <v>88000</v>
      </c>
      <c r="D31" s="176">
        <f t="shared" si="34"/>
        <v>112084.2296</v>
      </c>
      <c r="E31" s="206">
        <f t="shared" si="5"/>
        <v>200084.2296</v>
      </c>
      <c r="F31" s="129"/>
      <c r="G31" s="205">
        <f t="shared" si="15"/>
        <v>23500</v>
      </c>
      <c r="H31" s="206">
        <f t="shared" si="16"/>
        <v>58500</v>
      </c>
      <c r="I31" s="129"/>
      <c r="J31" s="207">
        <f t="shared" si="35"/>
        <v>20247.14569</v>
      </c>
      <c r="K31" s="208">
        <f t="shared" si="54"/>
        <v>167114.2966</v>
      </c>
      <c r="L31" s="129"/>
      <c r="M31" s="129"/>
      <c r="N31" s="129"/>
      <c r="O31" s="129"/>
      <c r="P31" s="129"/>
      <c r="Q31" s="129">
        <v>0.0</v>
      </c>
      <c r="R31" s="129">
        <v>0.0</v>
      </c>
      <c r="S31" s="129">
        <f t="shared" ref="S31:T31" si="98">+IF(Q31=1,RAND(),0)</f>
        <v>0</v>
      </c>
      <c r="T31" s="129">
        <f t="shared" si="98"/>
        <v>0</v>
      </c>
      <c r="U31" s="129">
        <f>+IF(S31=0,0,IF(S31&lt;=Hoja2!$N$5,Hoja2!$M$5,IF(Hoja2!M30&lt;=Hoja2!$N$6,Hoja2!$M$6,IF(S31&lt;=Hoja2!$N$7,Hoja2!$M$7,IF(S31&lt;=Hoja2!$N$8,Hoja2!$M$8,IF(S31&lt;=Hoja2!$N$9,Hoja2!$M$9,6))))))</f>
        <v>0</v>
      </c>
      <c r="V31" s="129">
        <f>+IF(T31=0,0,IF(T31&lt;=Hoja2!$O$5,Hoja2!$M$5,IF(T31&lt;=Hoja2!$O$6,Hoja2!$M$6,IF(T31&lt;=Hoja2!$O$7,Hoja2!$M$7,IF(T31&lt;=Hoja2!$O$8,Hoja2!$M$8,IF(T31&lt;=Hoja2!$O$9,Hoja2!$M$9,IF(S31&lt;=Hoja2!$O$10,Hoja2!$M$10,IF(S31&lt;=Hoja2!$O$11,Hoja2!$M$11,8))))))))</f>
        <v>0</v>
      </c>
      <c r="W31" s="156" t="str">
        <f t="shared" si="7"/>
        <v>si</v>
      </c>
      <c r="X31" s="157" t="str">
        <f t="shared" si="8"/>
        <v>no</v>
      </c>
      <c r="Y31" s="129"/>
      <c r="Z31" s="129"/>
      <c r="AA31" s="158">
        <f t="shared" si="37"/>
        <v>0</v>
      </c>
      <c r="AB31" s="159">
        <f t="shared" si="38"/>
        <v>0</v>
      </c>
      <c r="AC31" s="159">
        <f t="shared" si="39"/>
        <v>0</v>
      </c>
      <c r="AD31" s="159">
        <f t="shared" si="40"/>
        <v>0</v>
      </c>
      <c r="AE31" s="209">
        <f t="shared" si="41"/>
        <v>0</v>
      </c>
      <c r="AF31" s="210">
        <f t="shared" si="42"/>
        <v>0</v>
      </c>
      <c r="AG31" s="210">
        <f t="shared" si="43"/>
        <v>0</v>
      </c>
      <c r="AH31" s="210">
        <f t="shared" si="44"/>
        <v>0</v>
      </c>
      <c r="AI31" s="211">
        <f t="shared" si="45"/>
        <v>0</v>
      </c>
      <c r="AJ31" s="212">
        <f t="shared" si="46"/>
        <v>0</v>
      </c>
      <c r="AK31" s="129"/>
      <c r="AL31" s="213">
        <f t="shared" si="47"/>
        <v>0</v>
      </c>
      <c r="AM31" s="214">
        <f t="shared" si="48"/>
        <v>0</v>
      </c>
      <c r="AN31" s="214">
        <f t="shared" si="49"/>
        <v>0</v>
      </c>
      <c r="AO31" s="215">
        <f t="shared" si="23"/>
        <v>0</v>
      </c>
      <c r="AP31" s="172">
        <f t="shared" si="9"/>
        <v>159915.7704</v>
      </c>
      <c r="AQ31" s="129"/>
      <c r="AR31" s="216">
        <f t="shared" si="50"/>
        <v>35000</v>
      </c>
      <c r="AS31" s="217">
        <f t="shared" si="51"/>
        <v>29281.84186</v>
      </c>
      <c r="AT31" s="217">
        <f t="shared" si="24"/>
        <v>1000</v>
      </c>
      <c r="AU31" s="218">
        <f t="shared" si="30"/>
        <v>3000</v>
      </c>
      <c r="AV31" s="129"/>
      <c r="AW31" s="219">
        <f t="shared" ref="AW31:AX31" si="99">+IF(SUM(U26:U30)&gt;SUM(AW26:AW30),1,0)</f>
        <v>0</v>
      </c>
      <c r="AX31" s="220">
        <f t="shared" si="99"/>
        <v>1</v>
      </c>
      <c r="AY31" s="129"/>
      <c r="AZ31" s="181">
        <f t="shared" si="11"/>
        <v>2102.92628</v>
      </c>
      <c r="BA31" s="129"/>
      <c r="BB31" s="51" t="s">
        <v>40</v>
      </c>
      <c r="BC31" s="233">
        <v>73000.0</v>
      </c>
      <c r="BD31" s="53" t="s">
        <v>43</v>
      </c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>
        <f t="shared" si="2"/>
        <v>180000</v>
      </c>
      <c r="BQ31" s="129">
        <f t="shared" si="3"/>
        <v>225000</v>
      </c>
      <c r="BR31" s="129">
        <f t="shared" si="4"/>
        <v>360000</v>
      </c>
    </row>
    <row r="32" ht="14.25" customHeight="1">
      <c r="A32" s="63">
        <f t="shared" si="12"/>
        <v>29</v>
      </c>
      <c r="C32" s="205">
        <f t="shared" si="33"/>
        <v>168200</v>
      </c>
      <c r="D32" s="176">
        <f t="shared" si="34"/>
        <v>50015.43773</v>
      </c>
      <c r="E32" s="206">
        <f t="shared" si="5"/>
        <v>218215.4377</v>
      </c>
      <c r="F32" s="129"/>
      <c r="G32" s="205">
        <f t="shared" si="15"/>
        <v>22500</v>
      </c>
      <c r="H32" s="206">
        <f t="shared" si="16"/>
        <v>55500</v>
      </c>
      <c r="I32" s="129"/>
      <c r="J32" s="207">
        <f t="shared" si="35"/>
        <v>30772.0682</v>
      </c>
      <c r="K32" s="208">
        <f t="shared" si="54"/>
        <v>117788.0131</v>
      </c>
      <c r="L32" s="129"/>
      <c r="M32" s="129"/>
      <c r="N32" s="129"/>
      <c r="O32" s="129"/>
      <c r="P32" s="129"/>
      <c r="Q32" s="129">
        <v>0.0</v>
      </c>
      <c r="R32" s="129">
        <v>0.0</v>
      </c>
      <c r="S32" s="129">
        <f t="shared" ref="S32:T32" si="100">+IF(Q32=1,RAND(),0)</f>
        <v>0</v>
      </c>
      <c r="T32" s="129">
        <f t="shared" si="100"/>
        <v>0</v>
      </c>
      <c r="U32" s="129">
        <f>+IF(S32=0,0,IF(S32&lt;=Hoja2!$N$5,Hoja2!$M$5,IF(Hoja2!M31&lt;=Hoja2!$N$6,Hoja2!$M$6,IF(S32&lt;=Hoja2!$N$7,Hoja2!$M$7,IF(S32&lt;=Hoja2!$N$8,Hoja2!$M$8,IF(S32&lt;=Hoja2!$N$9,Hoja2!$M$9,6))))))</f>
        <v>0</v>
      </c>
      <c r="V32" s="129">
        <f>+IF(T32=0,0,IF(T32&lt;=Hoja2!$O$5,Hoja2!$M$5,IF(T32&lt;=Hoja2!$O$6,Hoja2!$M$6,IF(T32&lt;=Hoja2!$O$7,Hoja2!$M$7,IF(T32&lt;=Hoja2!$O$8,Hoja2!$M$8,IF(T32&lt;=Hoja2!$O$9,Hoja2!$M$9,IF(S32&lt;=Hoja2!$O$10,Hoja2!$M$10,IF(S32&lt;=Hoja2!$O$11,Hoja2!$M$11,8))))))))</f>
        <v>0</v>
      </c>
      <c r="W32" s="156" t="str">
        <f t="shared" si="7"/>
        <v>si</v>
      </c>
      <c r="X32" s="157" t="str">
        <f t="shared" si="8"/>
        <v>no</v>
      </c>
      <c r="Y32" s="129"/>
      <c r="Z32" s="129"/>
      <c r="AA32" s="158">
        <f t="shared" si="37"/>
        <v>0</v>
      </c>
      <c r="AB32" s="159">
        <f t="shared" si="38"/>
        <v>0</v>
      </c>
      <c r="AC32" s="159">
        <f t="shared" si="39"/>
        <v>0</v>
      </c>
      <c r="AD32" s="159">
        <f t="shared" si="40"/>
        <v>0</v>
      </c>
      <c r="AE32" s="209">
        <f t="shared" si="41"/>
        <v>0</v>
      </c>
      <c r="AF32" s="210">
        <f t="shared" si="42"/>
        <v>0</v>
      </c>
      <c r="AG32" s="210">
        <f t="shared" si="43"/>
        <v>73000</v>
      </c>
      <c r="AH32" s="210">
        <f t="shared" si="44"/>
        <v>0</v>
      </c>
      <c r="AI32" s="211">
        <f t="shared" si="45"/>
        <v>0</v>
      </c>
      <c r="AJ32" s="212">
        <f t="shared" si="46"/>
        <v>0</v>
      </c>
      <c r="AK32" s="129"/>
      <c r="AL32" s="213">
        <f t="shared" si="47"/>
        <v>115200</v>
      </c>
      <c r="AM32" s="214">
        <f t="shared" si="48"/>
        <v>0</v>
      </c>
      <c r="AN32" s="214">
        <f t="shared" si="49"/>
        <v>75000</v>
      </c>
      <c r="AO32" s="215">
        <f t="shared" si="23"/>
        <v>0</v>
      </c>
      <c r="AP32" s="172">
        <f t="shared" si="9"/>
        <v>141784.5623</v>
      </c>
      <c r="AQ32" s="129"/>
      <c r="AR32" s="216">
        <f t="shared" si="50"/>
        <v>35000</v>
      </c>
      <c r="AS32" s="217">
        <f t="shared" si="51"/>
        <v>29068.79187</v>
      </c>
      <c r="AT32" s="217">
        <f t="shared" si="24"/>
        <v>1000</v>
      </c>
      <c r="AU32" s="218">
        <f t="shared" si="30"/>
        <v>3000</v>
      </c>
      <c r="AV32" s="129"/>
      <c r="AW32" s="219">
        <f t="shared" ref="AW32:AX32" si="101">+IF(SUM(U27:U31)&gt;SUM(AW27:AW31),1,0)</f>
        <v>0</v>
      </c>
      <c r="AX32" s="220">
        <f t="shared" si="101"/>
        <v>0</v>
      </c>
      <c r="AY32" s="129"/>
      <c r="AZ32" s="181">
        <f t="shared" si="11"/>
        <v>2848.384721</v>
      </c>
      <c r="BA32" s="129"/>
      <c r="BB32" s="56" t="s">
        <v>41</v>
      </c>
      <c r="BC32" s="234">
        <v>73000.0</v>
      </c>
      <c r="BD32" s="184" t="s">
        <v>43</v>
      </c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>
        <f t="shared" si="2"/>
        <v>180000</v>
      </c>
      <c r="BQ32" s="129">
        <f t="shared" si="3"/>
        <v>225000</v>
      </c>
      <c r="BR32" s="129">
        <f t="shared" si="4"/>
        <v>360000</v>
      </c>
    </row>
    <row r="33" ht="14.25" customHeight="1">
      <c r="A33" s="63">
        <f t="shared" si="12"/>
        <v>30</v>
      </c>
      <c r="C33" s="205">
        <f t="shared" si="33"/>
        <v>128000</v>
      </c>
      <c r="D33" s="176">
        <f t="shared" si="34"/>
        <v>63418.39525</v>
      </c>
      <c r="E33" s="206">
        <f t="shared" si="5"/>
        <v>191418.3952</v>
      </c>
      <c r="F33" s="129"/>
      <c r="G33" s="205">
        <f t="shared" si="15"/>
        <v>21500</v>
      </c>
      <c r="H33" s="206">
        <f t="shared" si="16"/>
        <v>52500</v>
      </c>
      <c r="I33" s="129"/>
      <c r="J33" s="207">
        <f t="shared" si="35"/>
        <v>40595.13339</v>
      </c>
      <c r="K33" s="208">
        <f t="shared" si="54"/>
        <v>141140.2113</v>
      </c>
      <c r="L33" s="129"/>
      <c r="M33" s="129"/>
      <c r="N33" s="129"/>
      <c r="O33" s="129"/>
      <c r="P33" s="129"/>
      <c r="Q33" s="129">
        <v>0.0</v>
      </c>
      <c r="R33" s="129">
        <v>0.0</v>
      </c>
      <c r="S33" s="129">
        <f t="shared" ref="S33:T33" si="102">+IF(Q33=1,RAND(),0)</f>
        <v>0</v>
      </c>
      <c r="T33" s="129">
        <f t="shared" si="102"/>
        <v>0</v>
      </c>
      <c r="U33" s="129">
        <f>+IF(S33=0,0,IF(S33&lt;=Hoja2!$N$5,Hoja2!$M$5,IF(Hoja2!M32&lt;=Hoja2!$N$6,Hoja2!$M$6,IF(S33&lt;=Hoja2!$N$7,Hoja2!$M$7,IF(S33&lt;=Hoja2!$N$8,Hoja2!$M$8,IF(S33&lt;=Hoja2!$N$9,Hoja2!$M$9,6))))))</f>
        <v>0</v>
      </c>
      <c r="V33" s="129">
        <f>+IF(T33=0,0,IF(T33&lt;=Hoja2!$O$5,Hoja2!$M$5,IF(T33&lt;=Hoja2!$O$6,Hoja2!$M$6,IF(T33&lt;=Hoja2!$O$7,Hoja2!$M$7,IF(T33&lt;=Hoja2!$O$8,Hoja2!$M$8,IF(T33&lt;=Hoja2!$O$9,Hoja2!$M$9,IF(S33&lt;=Hoja2!$O$10,Hoja2!$M$10,IF(S33&lt;=Hoja2!$O$11,Hoja2!$M$11,8))))))))</f>
        <v>0</v>
      </c>
      <c r="W33" s="156" t="str">
        <f t="shared" si="7"/>
        <v>si</v>
      </c>
      <c r="X33" s="157" t="str">
        <f t="shared" si="8"/>
        <v>no</v>
      </c>
      <c r="Y33" s="129"/>
      <c r="Z33" s="129"/>
      <c r="AA33" s="158">
        <f t="shared" si="37"/>
        <v>0</v>
      </c>
      <c r="AB33" s="159">
        <f t="shared" si="38"/>
        <v>0</v>
      </c>
      <c r="AC33" s="159">
        <f t="shared" si="39"/>
        <v>0</v>
      </c>
      <c r="AD33" s="159">
        <f t="shared" si="40"/>
        <v>0</v>
      </c>
      <c r="AE33" s="209">
        <f t="shared" si="41"/>
        <v>0</v>
      </c>
      <c r="AF33" s="210">
        <f t="shared" si="42"/>
        <v>0</v>
      </c>
      <c r="AG33" s="210">
        <f t="shared" si="43"/>
        <v>0</v>
      </c>
      <c r="AH33" s="210">
        <f t="shared" si="44"/>
        <v>0</v>
      </c>
      <c r="AI33" s="211">
        <f t="shared" si="45"/>
        <v>0</v>
      </c>
      <c r="AJ33" s="212">
        <f t="shared" si="46"/>
        <v>0</v>
      </c>
      <c r="AK33" s="129"/>
      <c r="AL33" s="213">
        <f t="shared" si="47"/>
        <v>-5200</v>
      </c>
      <c r="AM33" s="214">
        <f t="shared" si="48"/>
        <v>0</v>
      </c>
      <c r="AN33" s="214">
        <f t="shared" si="49"/>
        <v>0</v>
      </c>
      <c r="AO33" s="215">
        <f t="shared" si="23"/>
        <v>0</v>
      </c>
      <c r="AP33" s="172">
        <f t="shared" si="9"/>
        <v>168581.6048</v>
      </c>
      <c r="AQ33" s="129"/>
      <c r="AR33" s="216">
        <f t="shared" si="50"/>
        <v>35000</v>
      </c>
      <c r="AS33" s="217">
        <f t="shared" si="51"/>
        <v>28597.04248</v>
      </c>
      <c r="AT33" s="217">
        <f t="shared" si="24"/>
        <v>1000</v>
      </c>
      <c r="AU33" s="218">
        <f t="shared" si="30"/>
        <v>3000</v>
      </c>
      <c r="AV33" s="129"/>
      <c r="AW33" s="219">
        <f t="shared" ref="AW33:AX33" si="103">+IF(SUM(U28:U32)&gt;SUM(AW28:AW32),1,0)</f>
        <v>0</v>
      </c>
      <c r="AX33" s="220">
        <f t="shared" si="103"/>
        <v>0</v>
      </c>
      <c r="AY33" s="129"/>
      <c r="AZ33" s="181">
        <f t="shared" si="11"/>
        <v>3368.427408</v>
      </c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>
        <f t="shared" si="2"/>
        <v>180000</v>
      </c>
      <c r="BQ33" s="129">
        <f t="shared" si="3"/>
        <v>225000</v>
      </c>
      <c r="BR33" s="129">
        <f t="shared" si="4"/>
        <v>360000</v>
      </c>
    </row>
    <row r="34" ht="14.25" customHeight="1">
      <c r="A34" s="63">
        <f t="shared" si="12"/>
        <v>31</v>
      </c>
      <c r="C34" s="205">
        <f t="shared" si="33"/>
        <v>93000</v>
      </c>
      <c r="D34" s="176">
        <f t="shared" si="34"/>
        <v>75609.42608</v>
      </c>
      <c r="E34" s="206">
        <f t="shared" si="5"/>
        <v>168609.4261</v>
      </c>
      <c r="F34" s="129"/>
      <c r="G34" s="205">
        <f t="shared" si="15"/>
        <v>20500</v>
      </c>
      <c r="H34" s="206">
        <f t="shared" si="16"/>
        <v>49500</v>
      </c>
      <c r="I34" s="129"/>
      <c r="J34" s="207">
        <f t="shared" si="35"/>
        <v>50357.03257</v>
      </c>
      <c r="K34" s="208">
        <f t="shared" si="54"/>
        <v>54885.76929</v>
      </c>
      <c r="L34" s="129"/>
      <c r="M34" s="129"/>
      <c r="N34" s="129"/>
      <c r="O34" s="129"/>
      <c r="P34" s="129"/>
      <c r="Q34" s="129">
        <v>0.0</v>
      </c>
      <c r="R34" s="129">
        <v>1.0</v>
      </c>
      <c r="S34" s="129">
        <f t="shared" ref="S34:T34" si="104">+IF(Q34=1,RAND(),0)</f>
        <v>0</v>
      </c>
      <c r="T34" s="129">
        <f t="shared" si="104"/>
        <v>0.0359317368</v>
      </c>
      <c r="U34" s="129">
        <f>+IF(S34=0,0,IF(S34&lt;=Hoja2!$N$5,Hoja2!$M$5,IF(Hoja2!M33&lt;=Hoja2!$N$6,Hoja2!$M$6,IF(S34&lt;=Hoja2!$N$7,Hoja2!$M$7,IF(S34&lt;=Hoja2!$N$8,Hoja2!$M$8,IF(S34&lt;=Hoja2!$N$9,Hoja2!$M$9,6))))))</f>
        <v>0</v>
      </c>
      <c r="V34" s="129">
        <f>+IF(T34=0,0,IF(T34&lt;=Hoja2!$O$5,Hoja2!$M$5,IF(T34&lt;=Hoja2!$O$6,Hoja2!$M$6,IF(T34&lt;=Hoja2!$O$7,Hoja2!$M$7,IF(T34&lt;=Hoja2!$O$8,Hoja2!$M$8,IF(T34&lt;=Hoja2!$O$9,Hoja2!$M$9,IF(S34&lt;=Hoja2!$O$10,Hoja2!$M$10,IF(S34&lt;=Hoja2!$O$11,Hoja2!$M$11,8))))))))</f>
        <v>1</v>
      </c>
      <c r="W34" s="156" t="str">
        <f t="shared" si="7"/>
        <v>si</v>
      </c>
      <c r="X34" s="157" t="str">
        <f t="shared" si="8"/>
        <v>no</v>
      </c>
      <c r="Y34" s="129"/>
      <c r="Z34" s="129"/>
      <c r="AA34" s="158">
        <f t="shared" si="37"/>
        <v>0</v>
      </c>
      <c r="AB34" s="159">
        <f t="shared" si="38"/>
        <v>0</v>
      </c>
      <c r="AC34" s="159">
        <f t="shared" si="39"/>
        <v>0</v>
      </c>
      <c r="AD34" s="159">
        <f t="shared" si="40"/>
        <v>0</v>
      </c>
      <c r="AE34" s="209">
        <f t="shared" si="41"/>
        <v>110000</v>
      </c>
      <c r="AF34" s="210">
        <f t="shared" si="42"/>
        <v>0</v>
      </c>
      <c r="AG34" s="210">
        <f t="shared" si="43"/>
        <v>0</v>
      </c>
      <c r="AH34" s="210">
        <f t="shared" si="44"/>
        <v>0</v>
      </c>
      <c r="AI34" s="211">
        <f t="shared" si="45"/>
        <v>0</v>
      </c>
      <c r="AJ34" s="212">
        <f t="shared" si="46"/>
        <v>0</v>
      </c>
      <c r="AK34" s="129"/>
      <c r="AL34" s="213">
        <f t="shared" si="47"/>
        <v>0</v>
      </c>
      <c r="AM34" s="214">
        <f t="shared" si="48"/>
        <v>0</v>
      </c>
      <c r="AN34" s="214">
        <f t="shared" si="49"/>
        <v>0</v>
      </c>
      <c r="AO34" s="215">
        <f t="shared" si="23"/>
        <v>0</v>
      </c>
      <c r="AP34" s="172">
        <f t="shared" si="9"/>
        <v>191390.5739</v>
      </c>
      <c r="AQ34" s="129"/>
      <c r="AR34" s="216">
        <f t="shared" si="50"/>
        <v>35000</v>
      </c>
      <c r="AS34" s="217">
        <f t="shared" si="51"/>
        <v>29808.96917</v>
      </c>
      <c r="AT34" s="217">
        <f t="shared" si="24"/>
        <v>1000</v>
      </c>
      <c r="AU34" s="218">
        <f t="shared" si="30"/>
        <v>3000</v>
      </c>
      <c r="AV34" s="129"/>
      <c r="AW34" s="219">
        <f t="shared" ref="AW34:AX34" si="105">+IF(SUM(U29:U33)&gt;SUM(AW29:AW33),1,0)</f>
        <v>0</v>
      </c>
      <c r="AX34" s="220">
        <f t="shared" si="105"/>
        <v>0</v>
      </c>
      <c r="AY34" s="129"/>
      <c r="AZ34" s="181">
        <f t="shared" si="11"/>
        <v>2504.552565</v>
      </c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>
        <f t="shared" si="2"/>
        <v>180000</v>
      </c>
      <c r="BQ34" s="129">
        <f t="shared" si="3"/>
        <v>225000</v>
      </c>
      <c r="BR34" s="129">
        <f t="shared" si="4"/>
        <v>360000</v>
      </c>
    </row>
    <row r="35" ht="14.25" customHeight="1">
      <c r="A35" s="63">
        <f t="shared" si="12"/>
        <v>32</v>
      </c>
      <c r="C35" s="205">
        <f t="shared" si="33"/>
        <v>131000</v>
      </c>
      <c r="D35" s="176">
        <f t="shared" si="34"/>
        <v>88561.10625</v>
      </c>
      <c r="E35" s="206">
        <f t="shared" si="5"/>
        <v>219561.1063</v>
      </c>
      <c r="F35" s="129"/>
      <c r="G35" s="205">
        <f t="shared" si="15"/>
        <v>19500</v>
      </c>
      <c r="H35" s="206">
        <f t="shared" si="16"/>
        <v>46500</v>
      </c>
      <c r="I35" s="129"/>
      <c r="J35" s="207">
        <f t="shared" si="35"/>
        <v>60723.74118</v>
      </c>
      <c r="K35" s="208">
        <f t="shared" si="54"/>
        <v>78647.90408</v>
      </c>
      <c r="L35" s="129"/>
      <c r="M35" s="129"/>
      <c r="N35" s="129"/>
      <c r="O35" s="129"/>
      <c r="P35" s="129"/>
      <c r="Q35" s="129">
        <v>0.0</v>
      </c>
      <c r="R35" s="129">
        <v>0.0</v>
      </c>
      <c r="S35" s="129">
        <f t="shared" ref="S35:T35" si="106">+IF(Q35=1,RAND(),0)</f>
        <v>0</v>
      </c>
      <c r="T35" s="129">
        <f t="shared" si="106"/>
        <v>0</v>
      </c>
      <c r="U35" s="129">
        <f>+IF(S35=0,0,IF(S35&lt;=Hoja2!$N$5,Hoja2!$M$5,IF(Hoja2!M34&lt;=Hoja2!$N$6,Hoja2!$M$6,IF(S35&lt;=Hoja2!$N$7,Hoja2!$M$7,IF(S35&lt;=Hoja2!$N$8,Hoja2!$M$8,IF(S35&lt;=Hoja2!$N$9,Hoja2!$M$9,6))))))</f>
        <v>0</v>
      </c>
      <c r="V35" s="129">
        <f>+IF(T35=0,0,IF(T35&lt;=Hoja2!$O$5,Hoja2!$M$5,IF(T35&lt;=Hoja2!$O$6,Hoja2!$M$6,IF(T35&lt;=Hoja2!$O$7,Hoja2!$M$7,IF(T35&lt;=Hoja2!$O$8,Hoja2!$M$8,IF(T35&lt;=Hoja2!$O$9,Hoja2!$M$9,IF(S35&lt;=Hoja2!$O$10,Hoja2!$M$10,IF(S35&lt;=Hoja2!$O$11,Hoja2!$M$11,8))))))))</f>
        <v>0</v>
      </c>
      <c r="W35" s="156" t="str">
        <f t="shared" si="7"/>
        <v>si</v>
      </c>
      <c r="X35" s="157" t="str">
        <f t="shared" si="8"/>
        <v>no</v>
      </c>
      <c r="Y35" s="129"/>
      <c r="Z35" s="129"/>
      <c r="AA35" s="158">
        <f t="shared" si="37"/>
        <v>0</v>
      </c>
      <c r="AB35" s="159">
        <f t="shared" si="38"/>
        <v>0</v>
      </c>
      <c r="AC35" s="159">
        <f t="shared" si="39"/>
        <v>0</v>
      </c>
      <c r="AD35" s="159">
        <f t="shared" si="40"/>
        <v>0</v>
      </c>
      <c r="AE35" s="209">
        <f t="shared" si="41"/>
        <v>0</v>
      </c>
      <c r="AF35" s="210">
        <f t="shared" si="42"/>
        <v>0</v>
      </c>
      <c r="AG35" s="210">
        <f t="shared" si="43"/>
        <v>0</v>
      </c>
      <c r="AH35" s="210">
        <f t="shared" si="44"/>
        <v>0</v>
      </c>
      <c r="AI35" s="211">
        <f t="shared" si="45"/>
        <v>0</v>
      </c>
      <c r="AJ35" s="212">
        <f t="shared" si="46"/>
        <v>0</v>
      </c>
      <c r="AK35" s="129"/>
      <c r="AL35" s="213">
        <f t="shared" si="47"/>
        <v>73000</v>
      </c>
      <c r="AM35" s="214">
        <f t="shared" si="48"/>
        <v>0</v>
      </c>
      <c r="AN35" s="214">
        <f t="shared" si="49"/>
        <v>0</v>
      </c>
      <c r="AO35" s="215">
        <f t="shared" si="23"/>
        <v>0</v>
      </c>
      <c r="AP35" s="172">
        <f t="shared" si="9"/>
        <v>140438.8937</v>
      </c>
      <c r="AQ35" s="129"/>
      <c r="AR35" s="216">
        <f t="shared" si="50"/>
        <v>35000</v>
      </c>
      <c r="AS35" s="217">
        <f t="shared" si="51"/>
        <v>29048.31983</v>
      </c>
      <c r="AT35" s="217">
        <f t="shared" si="24"/>
        <v>1000</v>
      </c>
      <c r="AU35" s="218">
        <f t="shared" si="30"/>
        <v>3000</v>
      </c>
      <c r="AV35" s="129"/>
      <c r="AW35" s="219">
        <f t="shared" ref="AW35:AX35" si="107">+IF(SUM(U30:U34)&gt;SUM(AW30:AW34),1,0)</f>
        <v>0</v>
      </c>
      <c r="AX35" s="220">
        <f t="shared" si="107"/>
        <v>0</v>
      </c>
      <c r="AY35" s="129"/>
      <c r="AZ35" s="181">
        <f t="shared" si="11"/>
        <v>1859.223558</v>
      </c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>
        <f t="shared" si="2"/>
        <v>180000</v>
      </c>
      <c r="BQ35" s="129">
        <f t="shared" si="3"/>
        <v>225000</v>
      </c>
      <c r="BR35" s="129">
        <f t="shared" si="4"/>
        <v>360000</v>
      </c>
    </row>
    <row r="36" ht="14.25" customHeight="1">
      <c r="A36" s="63">
        <f t="shared" si="12"/>
        <v>33</v>
      </c>
      <c r="C36" s="205">
        <f t="shared" si="33"/>
        <v>96000</v>
      </c>
      <c r="D36" s="176">
        <f t="shared" si="34"/>
        <v>101115.3502</v>
      </c>
      <c r="E36" s="206">
        <f t="shared" si="5"/>
        <v>197115.3502</v>
      </c>
      <c r="F36" s="129"/>
      <c r="G36" s="205">
        <f t="shared" si="15"/>
        <v>18500</v>
      </c>
      <c r="H36" s="206">
        <f t="shared" si="16"/>
        <v>43500</v>
      </c>
      <c r="I36" s="129"/>
      <c r="J36" s="207">
        <f t="shared" si="35"/>
        <v>70622.33433</v>
      </c>
      <c r="K36" s="208">
        <f t="shared" si="54"/>
        <v>102210.6233</v>
      </c>
      <c r="L36" s="129"/>
      <c r="M36" s="129"/>
      <c r="N36" s="129"/>
      <c r="O36" s="129"/>
      <c r="P36" s="129"/>
      <c r="Q36" s="129">
        <v>0.0</v>
      </c>
      <c r="R36" s="129">
        <v>0.0</v>
      </c>
      <c r="S36" s="129">
        <f t="shared" ref="S36:T36" si="108">+IF(Q36=1,RAND(),0)</f>
        <v>0</v>
      </c>
      <c r="T36" s="129">
        <f t="shared" si="108"/>
        <v>0</v>
      </c>
      <c r="U36" s="129">
        <f>+IF(S36=0,0,IF(S36&lt;=Hoja2!$N$5,Hoja2!$M$5,IF(Hoja2!M35&lt;=Hoja2!$N$6,Hoja2!$M$6,IF(S36&lt;=Hoja2!$N$7,Hoja2!$M$7,IF(S36&lt;=Hoja2!$N$8,Hoja2!$M$8,IF(S36&lt;=Hoja2!$N$9,Hoja2!$M$9,6))))))</f>
        <v>0</v>
      </c>
      <c r="V36" s="129">
        <f>+IF(T36=0,0,IF(T36&lt;=Hoja2!$O$5,Hoja2!$M$5,IF(T36&lt;=Hoja2!$O$6,Hoja2!$M$6,IF(T36&lt;=Hoja2!$O$7,Hoja2!$M$7,IF(T36&lt;=Hoja2!$O$8,Hoja2!$M$8,IF(T36&lt;=Hoja2!$O$9,Hoja2!$M$9,IF(S36&lt;=Hoja2!$O$10,Hoja2!$M$10,IF(S36&lt;=Hoja2!$O$11,Hoja2!$M$11,8))))))))</f>
        <v>0</v>
      </c>
      <c r="W36" s="156" t="str">
        <f t="shared" si="7"/>
        <v>si</v>
      </c>
      <c r="X36" s="157" t="str">
        <f t="shared" si="8"/>
        <v>no</v>
      </c>
      <c r="Y36" s="129"/>
      <c r="Z36" s="129"/>
      <c r="AA36" s="158">
        <f t="shared" si="37"/>
        <v>0</v>
      </c>
      <c r="AB36" s="159">
        <f t="shared" si="38"/>
        <v>0</v>
      </c>
      <c r="AC36" s="159">
        <f t="shared" si="39"/>
        <v>0</v>
      </c>
      <c r="AD36" s="159">
        <f t="shared" si="40"/>
        <v>0</v>
      </c>
      <c r="AE36" s="209">
        <f t="shared" si="41"/>
        <v>0</v>
      </c>
      <c r="AF36" s="210">
        <f t="shared" si="42"/>
        <v>0</v>
      </c>
      <c r="AG36" s="210">
        <f t="shared" si="43"/>
        <v>0</v>
      </c>
      <c r="AH36" s="210">
        <f t="shared" si="44"/>
        <v>0</v>
      </c>
      <c r="AI36" s="211">
        <f t="shared" si="45"/>
        <v>0</v>
      </c>
      <c r="AJ36" s="212">
        <f t="shared" si="46"/>
        <v>0</v>
      </c>
      <c r="AK36" s="129"/>
      <c r="AL36" s="213">
        <f t="shared" si="47"/>
        <v>0</v>
      </c>
      <c r="AM36" s="214">
        <f t="shared" si="48"/>
        <v>0</v>
      </c>
      <c r="AN36" s="214">
        <f t="shared" si="49"/>
        <v>0</v>
      </c>
      <c r="AO36" s="215">
        <f t="shared" si="23"/>
        <v>0</v>
      </c>
      <c r="AP36" s="172">
        <f t="shared" si="9"/>
        <v>162884.6498</v>
      </c>
      <c r="AQ36" s="129"/>
      <c r="AR36" s="216">
        <f t="shared" si="50"/>
        <v>35000</v>
      </c>
      <c r="AS36" s="217">
        <f t="shared" si="51"/>
        <v>29445.75603</v>
      </c>
      <c r="AT36" s="217">
        <f t="shared" si="24"/>
        <v>1000</v>
      </c>
      <c r="AU36" s="218">
        <f t="shared" si="30"/>
        <v>3000</v>
      </c>
      <c r="AV36" s="129"/>
      <c r="AW36" s="219">
        <f t="shared" ref="AW36:AX36" si="109">+IF(SUM(U31:U35)&gt;SUM(AW31:AW35),1,0)</f>
        <v>0</v>
      </c>
      <c r="AX36" s="220">
        <f t="shared" si="109"/>
        <v>0</v>
      </c>
      <c r="AY36" s="129"/>
      <c r="AZ36" s="181">
        <f t="shared" si="11"/>
        <v>2812.722198</v>
      </c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>
        <f t="shared" si="2"/>
        <v>180000</v>
      </c>
      <c r="BQ36" s="129">
        <f t="shared" si="3"/>
        <v>225000</v>
      </c>
      <c r="BR36" s="129">
        <f t="shared" si="4"/>
        <v>360000</v>
      </c>
    </row>
    <row r="37" ht="14.25" customHeight="1">
      <c r="A37" s="63">
        <f t="shared" si="12"/>
        <v>34</v>
      </c>
      <c r="C37" s="205">
        <f t="shared" si="33"/>
        <v>171000</v>
      </c>
      <c r="D37" s="176">
        <f t="shared" si="34"/>
        <v>39078.46445</v>
      </c>
      <c r="E37" s="206">
        <f t="shared" si="5"/>
        <v>210078.4644</v>
      </c>
      <c r="F37" s="129"/>
      <c r="G37" s="205">
        <f t="shared" si="15"/>
        <v>17500</v>
      </c>
      <c r="H37" s="206">
        <f t="shared" si="16"/>
        <v>40500</v>
      </c>
      <c r="I37" s="129"/>
      <c r="J37" s="207">
        <f t="shared" si="35"/>
        <v>79830.17354</v>
      </c>
      <c r="K37" s="208">
        <f t="shared" si="54"/>
        <v>126438.6955</v>
      </c>
      <c r="L37" s="129"/>
      <c r="M37" s="129"/>
      <c r="N37" s="129"/>
      <c r="O37" s="129"/>
      <c r="P37" s="129"/>
      <c r="Q37" s="129">
        <v>0.0</v>
      </c>
      <c r="R37" s="129">
        <v>0.0</v>
      </c>
      <c r="S37" s="129">
        <f t="shared" ref="S37:T37" si="110">+IF(Q37=1,RAND(),0)</f>
        <v>0</v>
      </c>
      <c r="T37" s="129">
        <f t="shared" si="110"/>
        <v>0</v>
      </c>
      <c r="U37" s="129">
        <f>+IF(S37=0,0,IF(S37&lt;=Hoja2!$N$5,Hoja2!$M$5,IF(Hoja2!M36&lt;=Hoja2!$N$6,Hoja2!$M$6,IF(S37&lt;=Hoja2!$N$7,Hoja2!$M$7,IF(S37&lt;=Hoja2!$N$8,Hoja2!$M$8,IF(S37&lt;=Hoja2!$N$9,Hoja2!$M$9,6))))))</f>
        <v>0</v>
      </c>
      <c r="V37" s="129">
        <f>+IF(T37=0,0,IF(T37&lt;=Hoja2!$O$5,Hoja2!$M$5,IF(T37&lt;=Hoja2!$O$6,Hoja2!$M$6,IF(T37&lt;=Hoja2!$O$7,Hoja2!$M$7,IF(T37&lt;=Hoja2!$O$8,Hoja2!$M$8,IF(T37&lt;=Hoja2!$O$9,Hoja2!$M$9,IF(S37&lt;=Hoja2!$O$10,Hoja2!$M$10,IF(S37&lt;=Hoja2!$O$11,Hoja2!$M$11,8))))))))</f>
        <v>0</v>
      </c>
      <c r="W37" s="156" t="str">
        <f t="shared" si="7"/>
        <v>si</v>
      </c>
      <c r="X37" s="157" t="str">
        <f t="shared" si="8"/>
        <v>no</v>
      </c>
      <c r="Y37" s="129"/>
      <c r="Z37" s="129"/>
      <c r="AA37" s="158">
        <f t="shared" si="37"/>
        <v>0</v>
      </c>
      <c r="AB37" s="159">
        <f t="shared" si="38"/>
        <v>0</v>
      </c>
      <c r="AC37" s="159">
        <f t="shared" si="39"/>
        <v>0</v>
      </c>
      <c r="AD37" s="159">
        <f t="shared" si="40"/>
        <v>0</v>
      </c>
      <c r="AE37" s="209">
        <f t="shared" si="41"/>
        <v>0</v>
      </c>
      <c r="AF37" s="210">
        <f t="shared" si="42"/>
        <v>0</v>
      </c>
      <c r="AG37" s="210">
        <f t="shared" si="43"/>
        <v>0</v>
      </c>
      <c r="AH37" s="210">
        <f t="shared" si="44"/>
        <v>0</v>
      </c>
      <c r="AI37" s="211">
        <f t="shared" si="45"/>
        <v>0</v>
      </c>
      <c r="AJ37" s="212">
        <f t="shared" si="46"/>
        <v>0</v>
      </c>
      <c r="AK37" s="129"/>
      <c r="AL37" s="213">
        <f t="shared" si="47"/>
        <v>110000</v>
      </c>
      <c r="AM37" s="214">
        <f t="shared" si="48"/>
        <v>0</v>
      </c>
      <c r="AN37" s="214">
        <f t="shared" si="49"/>
        <v>75000</v>
      </c>
      <c r="AO37" s="215">
        <f t="shared" si="23"/>
        <v>0</v>
      </c>
      <c r="AP37" s="172">
        <f t="shared" si="9"/>
        <v>149921.5356</v>
      </c>
      <c r="AQ37" s="129"/>
      <c r="AR37" s="216">
        <f t="shared" si="50"/>
        <v>35000</v>
      </c>
      <c r="AS37" s="217">
        <f t="shared" si="51"/>
        <v>29036.88578</v>
      </c>
      <c r="AT37" s="217">
        <f t="shared" si="24"/>
        <v>1000</v>
      </c>
      <c r="AU37" s="218">
        <f t="shared" si="30"/>
        <v>3000</v>
      </c>
      <c r="AV37" s="129"/>
      <c r="AW37" s="219">
        <f t="shared" ref="AW37:AX37" si="111">+IF(SUM(U32:U36)&gt;SUM(AW32:AW36),1,0)</f>
        <v>0</v>
      </c>
      <c r="AX37" s="220">
        <f t="shared" si="111"/>
        <v>1</v>
      </c>
      <c r="AY37" s="129"/>
      <c r="AZ37" s="181">
        <f t="shared" si="11"/>
        <v>2040.506571</v>
      </c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>
        <f t="shared" si="2"/>
        <v>180000</v>
      </c>
      <c r="BQ37" s="129">
        <f t="shared" si="3"/>
        <v>225000</v>
      </c>
      <c r="BR37" s="129">
        <f t="shared" si="4"/>
        <v>360000</v>
      </c>
    </row>
    <row r="38" ht="14.25" customHeight="1">
      <c r="A38" s="63">
        <f t="shared" si="12"/>
        <v>35</v>
      </c>
      <c r="C38" s="205">
        <f t="shared" si="33"/>
        <v>136000</v>
      </c>
      <c r="D38" s="176">
        <f t="shared" si="34"/>
        <v>52518.62755</v>
      </c>
      <c r="E38" s="206">
        <f t="shared" si="5"/>
        <v>188518.6276</v>
      </c>
      <c r="F38" s="129"/>
      <c r="G38" s="205">
        <f t="shared" si="15"/>
        <v>16500</v>
      </c>
      <c r="H38" s="206">
        <f t="shared" si="16"/>
        <v>37500</v>
      </c>
      <c r="I38" s="129"/>
      <c r="J38" s="207">
        <f t="shared" si="35"/>
        <v>90774.4933</v>
      </c>
      <c r="K38" s="208">
        <f t="shared" si="54"/>
        <v>39710.23091</v>
      </c>
      <c r="L38" s="129"/>
      <c r="M38" s="129"/>
      <c r="N38" s="129"/>
      <c r="O38" s="129"/>
      <c r="P38" s="129"/>
      <c r="Q38" s="129">
        <v>0.0</v>
      </c>
      <c r="R38" s="129">
        <v>0.0</v>
      </c>
      <c r="S38" s="129">
        <f t="shared" ref="S38:T38" si="112">+IF(Q38=1,RAND(),0)</f>
        <v>0</v>
      </c>
      <c r="T38" s="129">
        <f t="shared" si="112"/>
        <v>0</v>
      </c>
      <c r="U38" s="129">
        <f>+IF(S38=0,0,IF(S38&lt;=Hoja2!$N$5,Hoja2!$M$5,IF(Hoja2!M37&lt;=Hoja2!$N$6,Hoja2!$M$6,IF(S38&lt;=Hoja2!$N$7,Hoja2!$M$7,IF(S38&lt;=Hoja2!$N$8,Hoja2!$M$8,IF(S38&lt;=Hoja2!$N$9,Hoja2!$M$9,6))))))</f>
        <v>0</v>
      </c>
      <c r="V38" s="129">
        <f>+IF(T38=0,0,IF(T38&lt;=Hoja2!$O$5,Hoja2!$M$5,IF(T38&lt;=Hoja2!$O$6,Hoja2!$M$6,IF(T38&lt;=Hoja2!$O$7,Hoja2!$M$7,IF(T38&lt;=Hoja2!$O$8,Hoja2!$M$8,IF(T38&lt;=Hoja2!$O$9,Hoja2!$M$9,IF(S38&lt;=Hoja2!$O$10,Hoja2!$M$10,IF(S38&lt;=Hoja2!$O$11,Hoja2!$M$11,8))))))))</f>
        <v>0</v>
      </c>
      <c r="W38" s="156" t="str">
        <f t="shared" si="7"/>
        <v>si</v>
      </c>
      <c r="X38" s="157" t="str">
        <f t="shared" si="8"/>
        <v>no</v>
      </c>
      <c r="Y38" s="129"/>
      <c r="Z38" s="129"/>
      <c r="AA38" s="158">
        <f t="shared" si="37"/>
        <v>0</v>
      </c>
      <c r="AB38" s="159">
        <f t="shared" si="38"/>
        <v>0</v>
      </c>
      <c r="AC38" s="159">
        <f t="shared" si="39"/>
        <v>0</v>
      </c>
      <c r="AD38" s="159">
        <f t="shared" si="40"/>
        <v>0</v>
      </c>
      <c r="AE38" s="209">
        <f t="shared" si="41"/>
        <v>0</v>
      </c>
      <c r="AF38" s="210">
        <f t="shared" si="42"/>
        <v>110000</v>
      </c>
      <c r="AG38" s="210">
        <f t="shared" si="43"/>
        <v>0</v>
      </c>
      <c r="AH38" s="210">
        <f t="shared" si="44"/>
        <v>0</v>
      </c>
      <c r="AI38" s="211">
        <f t="shared" si="45"/>
        <v>0</v>
      </c>
      <c r="AJ38" s="212">
        <f t="shared" si="46"/>
        <v>0</v>
      </c>
      <c r="AK38" s="129"/>
      <c r="AL38" s="213">
        <f t="shared" si="47"/>
        <v>0</v>
      </c>
      <c r="AM38" s="214">
        <f t="shared" si="48"/>
        <v>0</v>
      </c>
      <c r="AN38" s="214">
        <f t="shared" si="49"/>
        <v>0</v>
      </c>
      <c r="AO38" s="215">
        <f t="shared" si="23"/>
        <v>0</v>
      </c>
      <c r="AP38" s="172">
        <f t="shared" si="9"/>
        <v>171481.3724</v>
      </c>
      <c r="AQ38" s="129"/>
      <c r="AR38" s="216">
        <f t="shared" si="50"/>
        <v>35000</v>
      </c>
      <c r="AS38" s="217">
        <f t="shared" si="51"/>
        <v>28559.83689</v>
      </c>
      <c r="AT38" s="217">
        <f t="shared" si="24"/>
        <v>1000</v>
      </c>
      <c r="AU38" s="218">
        <f t="shared" si="30"/>
        <v>3000</v>
      </c>
      <c r="AV38" s="129"/>
      <c r="AW38" s="219">
        <f t="shared" ref="AW38:AX38" si="113">+IF(SUM(U33:U37)&gt;SUM(AW33:AW37),1,0)</f>
        <v>0</v>
      </c>
      <c r="AX38" s="220">
        <f t="shared" si="113"/>
        <v>0</v>
      </c>
      <c r="AY38" s="129"/>
      <c r="AZ38" s="181">
        <f t="shared" si="11"/>
        <v>2898.833176</v>
      </c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  <c r="BO38" s="129"/>
      <c r="BP38" s="129">
        <f t="shared" si="2"/>
        <v>180000</v>
      </c>
      <c r="BQ38" s="129">
        <f t="shared" si="3"/>
        <v>225000</v>
      </c>
      <c r="BR38" s="129">
        <f t="shared" si="4"/>
        <v>360000</v>
      </c>
    </row>
    <row r="39" ht="14.25" customHeight="1">
      <c r="A39" s="63">
        <f t="shared" si="12"/>
        <v>36</v>
      </c>
      <c r="C39" s="205">
        <f t="shared" si="33"/>
        <v>101000</v>
      </c>
      <c r="D39" s="176">
        <f t="shared" si="34"/>
        <v>65928.20115</v>
      </c>
      <c r="E39" s="206">
        <f t="shared" si="5"/>
        <v>166928.2012</v>
      </c>
      <c r="F39" s="129"/>
      <c r="G39" s="205">
        <f t="shared" si="15"/>
        <v>15500</v>
      </c>
      <c r="H39" s="206">
        <f t="shared" si="16"/>
        <v>34500</v>
      </c>
      <c r="I39" s="129"/>
      <c r="J39" s="207">
        <f t="shared" si="35"/>
        <v>102152.2638</v>
      </c>
      <c r="K39" s="208">
        <f t="shared" si="54"/>
        <v>62024.88933</v>
      </c>
      <c r="L39" s="129"/>
      <c r="M39" s="129"/>
      <c r="N39" s="129"/>
      <c r="O39" s="129"/>
      <c r="P39" s="129"/>
      <c r="Q39" s="129">
        <v>0.0</v>
      </c>
      <c r="R39" s="129">
        <v>0.0</v>
      </c>
      <c r="S39" s="129">
        <f t="shared" ref="S39:T39" si="114">+IF(Q39=1,RAND(),0)</f>
        <v>0</v>
      </c>
      <c r="T39" s="129">
        <f t="shared" si="114"/>
        <v>0</v>
      </c>
      <c r="U39" s="129">
        <f>+IF(S39=0,0,IF(S39&lt;=Hoja2!$N$5,Hoja2!$M$5,IF(Hoja2!M38&lt;=Hoja2!$N$6,Hoja2!$M$6,IF(S39&lt;=Hoja2!$N$7,Hoja2!$M$7,IF(S39&lt;=Hoja2!$N$8,Hoja2!$M$8,IF(S39&lt;=Hoja2!$N$9,Hoja2!$M$9,6))))))</f>
        <v>0</v>
      </c>
      <c r="V39" s="129">
        <f>+IF(T39=0,0,IF(T39&lt;=Hoja2!$O$5,Hoja2!$M$5,IF(T39&lt;=Hoja2!$O$6,Hoja2!$M$6,IF(T39&lt;=Hoja2!$O$7,Hoja2!$M$7,IF(T39&lt;=Hoja2!$O$8,Hoja2!$M$8,IF(T39&lt;=Hoja2!$O$9,Hoja2!$M$9,IF(S39&lt;=Hoja2!$O$10,Hoja2!$M$10,IF(S39&lt;=Hoja2!$O$11,Hoja2!$M$11,8))))))))</f>
        <v>0</v>
      </c>
      <c r="W39" s="156" t="str">
        <f t="shared" si="7"/>
        <v>si</v>
      </c>
      <c r="X39" s="157" t="str">
        <f t="shared" si="8"/>
        <v>no</v>
      </c>
      <c r="Y39" s="129"/>
      <c r="Z39" s="129"/>
      <c r="AA39" s="158">
        <f t="shared" si="37"/>
        <v>0</v>
      </c>
      <c r="AB39" s="159">
        <f t="shared" si="38"/>
        <v>0</v>
      </c>
      <c r="AC39" s="159">
        <f t="shared" si="39"/>
        <v>0</v>
      </c>
      <c r="AD39" s="159">
        <f t="shared" si="40"/>
        <v>0</v>
      </c>
      <c r="AE39" s="209">
        <f t="shared" si="41"/>
        <v>0</v>
      </c>
      <c r="AF39" s="210">
        <f t="shared" si="42"/>
        <v>0</v>
      </c>
      <c r="AG39" s="210">
        <f t="shared" si="43"/>
        <v>0</v>
      </c>
      <c r="AH39" s="210">
        <f t="shared" si="44"/>
        <v>0</v>
      </c>
      <c r="AI39" s="211">
        <f t="shared" si="45"/>
        <v>0</v>
      </c>
      <c r="AJ39" s="212">
        <f t="shared" si="46"/>
        <v>0</v>
      </c>
      <c r="AK39" s="129"/>
      <c r="AL39" s="213">
        <f t="shared" si="47"/>
        <v>0</v>
      </c>
      <c r="AM39" s="214">
        <f t="shared" si="48"/>
        <v>0</v>
      </c>
      <c r="AN39" s="214">
        <f t="shared" si="49"/>
        <v>0</v>
      </c>
      <c r="AO39" s="215">
        <f t="shared" si="23"/>
        <v>0</v>
      </c>
      <c r="AP39" s="172">
        <f t="shared" si="9"/>
        <v>193071.7988</v>
      </c>
      <c r="AQ39" s="129"/>
      <c r="AR39" s="216">
        <f t="shared" si="50"/>
        <v>35000</v>
      </c>
      <c r="AS39" s="217">
        <f t="shared" si="51"/>
        <v>28590.4264</v>
      </c>
      <c r="AT39" s="217">
        <f t="shared" si="24"/>
        <v>1000</v>
      </c>
      <c r="AU39" s="218">
        <f t="shared" si="30"/>
        <v>3000</v>
      </c>
      <c r="AV39" s="129"/>
      <c r="AW39" s="219">
        <f t="shared" ref="AW39:AX39" si="115">+IF(SUM(U34:U38)&gt;SUM(AW34:AW38),1,0)</f>
        <v>0</v>
      </c>
      <c r="AX39" s="220">
        <f t="shared" si="115"/>
        <v>0</v>
      </c>
      <c r="AY39" s="129"/>
      <c r="AZ39" s="181">
        <f t="shared" si="11"/>
        <v>2311.248724</v>
      </c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>
        <f t="shared" si="2"/>
        <v>180000</v>
      </c>
      <c r="BQ39" s="129">
        <f t="shared" si="3"/>
        <v>225000</v>
      </c>
      <c r="BR39" s="129">
        <f t="shared" si="4"/>
        <v>360000</v>
      </c>
    </row>
    <row r="40" ht="14.25" customHeight="1">
      <c r="A40" s="63">
        <f t="shared" si="12"/>
        <v>37</v>
      </c>
      <c r="C40" s="205">
        <f t="shared" si="33"/>
        <v>66000</v>
      </c>
      <c r="D40" s="176">
        <f t="shared" si="34"/>
        <v>79171.67576</v>
      </c>
      <c r="E40" s="206">
        <f t="shared" si="5"/>
        <v>145171.6758</v>
      </c>
      <c r="F40" s="129"/>
      <c r="G40" s="205">
        <f t="shared" si="15"/>
        <v>14500</v>
      </c>
      <c r="H40" s="206">
        <f t="shared" si="16"/>
        <v>31500</v>
      </c>
      <c r="I40" s="129"/>
      <c r="J40" s="207">
        <f t="shared" si="35"/>
        <v>39290.28879</v>
      </c>
      <c r="K40" s="208">
        <f t="shared" si="54"/>
        <v>84633.49778</v>
      </c>
      <c r="L40" s="129"/>
      <c r="M40" s="129"/>
      <c r="N40" s="129"/>
      <c r="O40" s="129"/>
      <c r="P40" s="129"/>
      <c r="Q40" s="129">
        <v>0.0</v>
      </c>
      <c r="R40" s="129">
        <v>0.0</v>
      </c>
      <c r="S40" s="129">
        <f t="shared" ref="S40:T40" si="116">+IF(Q40=1,RAND(),0)</f>
        <v>0</v>
      </c>
      <c r="T40" s="129">
        <f t="shared" si="116"/>
        <v>0</v>
      </c>
      <c r="U40" s="129">
        <f>+IF(S40=0,0,IF(S40&lt;=Hoja2!$N$5,Hoja2!$M$5,IF(Hoja2!M39&lt;=Hoja2!$N$6,Hoja2!$M$6,IF(S40&lt;=Hoja2!$N$7,Hoja2!$M$7,IF(S40&lt;=Hoja2!$N$8,Hoja2!$M$8,IF(S40&lt;=Hoja2!$N$9,Hoja2!$M$9,6))))))</f>
        <v>0</v>
      </c>
      <c r="V40" s="129">
        <f>+IF(T40=0,0,IF(T40&lt;=Hoja2!$O$5,Hoja2!$M$5,IF(T40&lt;=Hoja2!$O$6,Hoja2!$M$6,IF(T40&lt;=Hoja2!$O$7,Hoja2!$M$7,IF(T40&lt;=Hoja2!$O$8,Hoja2!$M$8,IF(T40&lt;=Hoja2!$O$9,Hoja2!$M$9,IF(S40&lt;=Hoja2!$O$10,Hoja2!$M$10,IF(S40&lt;=Hoja2!$O$11,Hoja2!$M$11,8))))))))</f>
        <v>0</v>
      </c>
      <c r="W40" s="156" t="str">
        <f t="shared" si="7"/>
        <v>si</v>
      </c>
      <c r="X40" s="157" t="str">
        <f t="shared" si="8"/>
        <v>no</v>
      </c>
      <c r="Y40" s="129"/>
      <c r="Z40" s="129"/>
      <c r="AA40" s="158">
        <f t="shared" si="37"/>
        <v>0</v>
      </c>
      <c r="AB40" s="159">
        <f t="shared" si="38"/>
        <v>0</v>
      </c>
      <c r="AC40" s="159">
        <f t="shared" si="39"/>
        <v>73000</v>
      </c>
      <c r="AD40" s="159">
        <f t="shared" si="40"/>
        <v>0</v>
      </c>
      <c r="AE40" s="209">
        <f t="shared" si="41"/>
        <v>0</v>
      </c>
      <c r="AF40" s="210">
        <f t="shared" si="42"/>
        <v>0</v>
      </c>
      <c r="AG40" s="210">
        <f t="shared" si="43"/>
        <v>0</v>
      </c>
      <c r="AH40" s="210">
        <f t="shared" si="44"/>
        <v>0</v>
      </c>
      <c r="AI40" s="211">
        <f t="shared" si="45"/>
        <v>0</v>
      </c>
      <c r="AJ40" s="212">
        <f t="shared" si="46"/>
        <v>0</v>
      </c>
      <c r="AK40" s="129"/>
      <c r="AL40" s="213">
        <f t="shared" si="47"/>
        <v>0</v>
      </c>
      <c r="AM40" s="214">
        <f t="shared" si="48"/>
        <v>0</v>
      </c>
      <c r="AN40" s="214">
        <f t="shared" si="49"/>
        <v>0</v>
      </c>
      <c r="AO40" s="215">
        <f t="shared" si="23"/>
        <v>0</v>
      </c>
      <c r="AP40" s="172">
        <f t="shared" si="9"/>
        <v>214828.3242</v>
      </c>
      <c r="AQ40" s="129"/>
      <c r="AR40" s="216">
        <f t="shared" si="50"/>
        <v>35000</v>
      </c>
      <c r="AS40" s="217">
        <f t="shared" si="51"/>
        <v>28756.52539</v>
      </c>
      <c r="AT40" s="217">
        <f t="shared" si="24"/>
        <v>1000</v>
      </c>
      <c r="AU40" s="218">
        <f t="shared" si="30"/>
        <v>3000</v>
      </c>
      <c r="AV40" s="129"/>
      <c r="AW40" s="219">
        <f t="shared" ref="AW40:AX40" si="117">+IF(SUM(U35:U39)&gt;SUM(AW35:AW39),1,0)</f>
        <v>0</v>
      </c>
      <c r="AX40" s="220">
        <f t="shared" si="117"/>
        <v>0</v>
      </c>
      <c r="AY40" s="129"/>
      <c r="AZ40" s="181">
        <f t="shared" si="11"/>
        <v>2213.502804</v>
      </c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  <c r="BO40" s="129"/>
      <c r="BP40" s="129">
        <f t="shared" si="2"/>
        <v>180000</v>
      </c>
      <c r="BQ40" s="129">
        <f t="shared" si="3"/>
        <v>225000</v>
      </c>
      <c r="BR40" s="129">
        <f t="shared" si="4"/>
        <v>360000</v>
      </c>
    </row>
    <row r="41" ht="14.25" customHeight="1">
      <c r="A41" s="63">
        <f t="shared" si="12"/>
        <v>38</v>
      </c>
      <c r="C41" s="205">
        <f t="shared" si="33"/>
        <v>146200</v>
      </c>
      <c r="D41" s="176">
        <f t="shared" si="34"/>
        <v>91991.12707</v>
      </c>
      <c r="E41" s="206">
        <f t="shared" si="5"/>
        <v>238191.1271</v>
      </c>
      <c r="F41" s="129"/>
      <c r="G41" s="205">
        <f t="shared" si="15"/>
        <v>13500</v>
      </c>
      <c r="H41" s="206">
        <f t="shared" si="16"/>
        <v>28500</v>
      </c>
      <c r="I41" s="129"/>
      <c r="J41" s="207">
        <f t="shared" si="35"/>
        <v>49763.60596</v>
      </c>
      <c r="K41" s="208">
        <f t="shared" si="54"/>
        <v>-1984.656137</v>
      </c>
      <c r="L41" s="129"/>
      <c r="M41" s="129"/>
      <c r="N41" s="129"/>
      <c r="O41" s="129"/>
      <c r="P41" s="129"/>
      <c r="Q41" s="129">
        <v>0.0</v>
      </c>
      <c r="R41" s="129">
        <v>0.0</v>
      </c>
      <c r="S41" s="129">
        <f t="shared" ref="S41:T41" si="118">+IF(Q41=1,RAND(),0)</f>
        <v>0</v>
      </c>
      <c r="T41" s="129">
        <f t="shared" si="118"/>
        <v>0</v>
      </c>
      <c r="U41" s="129">
        <f>+IF(S41=0,0,IF(S41&lt;=Hoja2!$N$5,Hoja2!$M$5,IF(Hoja2!M40&lt;=Hoja2!$N$6,Hoja2!$M$6,IF(S41&lt;=Hoja2!$N$7,Hoja2!$M$7,IF(S41&lt;=Hoja2!$N$8,Hoja2!$M$8,IF(S41&lt;=Hoja2!$N$9,Hoja2!$M$9,6))))))</f>
        <v>0</v>
      </c>
      <c r="V41" s="129">
        <f>+IF(T41=0,0,IF(T41&lt;=Hoja2!$O$5,Hoja2!$M$5,IF(T41&lt;=Hoja2!$O$6,Hoja2!$M$6,IF(T41&lt;=Hoja2!$O$7,Hoja2!$M$7,IF(T41&lt;=Hoja2!$O$8,Hoja2!$M$8,IF(T41&lt;=Hoja2!$O$9,Hoja2!$M$9,IF(S41&lt;=Hoja2!$O$10,Hoja2!$M$10,IF(S41&lt;=Hoja2!$O$11,Hoja2!$M$11,8))))))))</f>
        <v>0</v>
      </c>
      <c r="W41" s="156" t="str">
        <f t="shared" si="7"/>
        <v>si</v>
      </c>
      <c r="X41" s="157" t="str">
        <f t="shared" si="8"/>
        <v>no</v>
      </c>
      <c r="Y41" s="129"/>
      <c r="Z41" s="129"/>
      <c r="AA41" s="158">
        <f t="shared" si="37"/>
        <v>0</v>
      </c>
      <c r="AB41" s="159">
        <f t="shared" si="38"/>
        <v>0</v>
      </c>
      <c r="AC41" s="159">
        <f t="shared" si="39"/>
        <v>0</v>
      </c>
      <c r="AD41" s="159">
        <f t="shared" si="40"/>
        <v>0</v>
      </c>
      <c r="AE41" s="209">
        <f t="shared" si="41"/>
        <v>110000</v>
      </c>
      <c r="AF41" s="210">
        <f t="shared" si="42"/>
        <v>0</v>
      </c>
      <c r="AG41" s="210">
        <f t="shared" si="43"/>
        <v>0</v>
      </c>
      <c r="AH41" s="210">
        <f t="shared" si="44"/>
        <v>0</v>
      </c>
      <c r="AI41" s="211">
        <f t="shared" si="45"/>
        <v>0</v>
      </c>
      <c r="AJ41" s="212">
        <f t="shared" si="46"/>
        <v>0</v>
      </c>
      <c r="AK41" s="129"/>
      <c r="AL41" s="213">
        <f t="shared" si="47"/>
        <v>115200</v>
      </c>
      <c r="AM41" s="214">
        <f t="shared" si="48"/>
        <v>0</v>
      </c>
      <c r="AN41" s="214">
        <f t="shared" si="49"/>
        <v>0</v>
      </c>
      <c r="AO41" s="215">
        <f t="shared" si="23"/>
        <v>0</v>
      </c>
      <c r="AP41" s="172">
        <f t="shared" si="9"/>
        <v>121808.8729</v>
      </c>
      <c r="AQ41" s="129"/>
      <c r="AR41" s="216">
        <f t="shared" si="50"/>
        <v>35000</v>
      </c>
      <c r="AS41" s="217">
        <f t="shared" si="51"/>
        <v>29180.54869</v>
      </c>
      <c r="AT41" s="217">
        <f t="shared" si="24"/>
        <v>1000</v>
      </c>
      <c r="AU41" s="218">
        <f t="shared" si="30"/>
        <v>3000</v>
      </c>
      <c r="AV41" s="129"/>
      <c r="AW41" s="219">
        <f t="shared" ref="AW41:AX41" si="119">+IF(SUM(U36:U40)&gt;SUM(AW36:AW40),1,0)</f>
        <v>0</v>
      </c>
      <c r="AX41" s="220">
        <f t="shared" si="119"/>
        <v>0</v>
      </c>
      <c r="AY41" s="129"/>
      <c r="AZ41" s="181">
        <f t="shared" si="11"/>
        <v>3395.170943</v>
      </c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>
        <f t="shared" si="2"/>
        <v>180000</v>
      </c>
      <c r="BQ41" s="129">
        <f t="shared" si="3"/>
        <v>225000</v>
      </c>
      <c r="BR41" s="129">
        <f t="shared" si="4"/>
        <v>360000</v>
      </c>
    </row>
    <row r="42" ht="14.25" customHeight="1">
      <c r="A42" s="63">
        <f t="shared" si="12"/>
        <v>39</v>
      </c>
      <c r="C42" s="205">
        <f t="shared" si="33"/>
        <v>106000</v>
      </c>
      <c r="D42" s="176">
        <f t="shared" si="34"/>
        <v>104521.863</v>
      </c>
      <c r="E42" s="206">
        <f t="shared" si="5"/>
        <v>210521.863</v>
      </c>
      <c r="F42" s="129"/>
      <c r="G42" s="205">
        <f t="shared" si="15"/>
        <v>12500</v>
      </c>
      <c r="H42" s="206">
        <f t="shared" si="16"/>
        <v>25500</v>
      </c>
      <c r="I42" s="129"/>
      <c r="J42" s="207">
        <f t="shared" si="35"/>
        <v>60494.75305</v>
      </c>
      <c r="K42" s="208">
        <f t="shared" si="54"/>
        <v>20883.05838</v>
      </c>
      <c r="L42" s="129"/>
      <c r="M42" s="129"/>
      <c r="N42" s="129"/>
      <c r="O42" s="129"/>
      <c r="P42" s="129"/>
      <c r="Q42" s="129">
        <v>0.0</v>
      </c>
      <c r="R42" s="129">
        <v>0.0</v>
      </c>
      <c r="S42" s="129">
        <f t="shared" ref="S42:T42" si="120">+IF(Q42=1,RAND(),0)</f>
        <v>0</v>
      </c>
      <c r="T42" s="129">
        <f t="shared" si="120"/>
        <v>0</v>
      </c>
      <c r="U42" s="129">
        <f>+IF(S42=0,0,IF(S42&lt;=Hoja2!$N$5,Hoja2!$M$5,IF(Hoja2!M41&lt;=Hoja2!$N$6,Hoja2!$M$6,IF(S42&lt;=Hoja2!$N$7,Hoja2!$M$7,IF(S42&lt;=Hoja2!$N$8,Hoja2!$M$8,IF(S42&lt;=Hoja2!$N$9,Hoja2!$M$9,6))))))</f>
        <v>0</v>
      </c>
      <c r="V42" s="129">
        <f>+IF(T42=0,0,IF(T42&lt;=Hoja2!$O$5,Hoja2!$M$5,IF(T42&lt;=Hoja2!$O$6,Hoja2!$M$6,IF(T42&lt;=Hoja2!$O$7,Hoja2!$M$7,IF(T42&lt;=Hoja2!$O$8,Hoja2!$M$8,IF(T42&lt;=Hoja2!$O$9,Hoja2!$M$9,IF(S42&lt;=Hoja2!$O$10,Hoja2!$M$10,IF(S42&lt;=Hoja2!$O$11,Hoja2!$M$11,8))))))))</f>
        <v>0</v>
      </c>
      <c r="W42" s="156" t="str">
        <f t="shared" si="7"/>
        <v>si</v>
      </c>
      <c r="X42" s="157" t="str">
        <f t="shared" si="8"/>
        <v>no</v>
      </c>
      <c r="Y42" s="129"/>
      <c r="Z42" s="129"/>
      <c r="AA42" s="158">
        <f t="shared" si="37"/>
        <v>0</v>
      </c>
      <c r="AB42" s="159">
        <f t="shared" si="38"/>
        <v>0</v>
      </c>
      <c r="AC42" s="159">
        <f t="shared" si="39"/>
        <v>0</v>
      </c>
      <c r="AD42" s="159">
        <f t="shared" si="40"/>
        <v>0</v>
      </c>
      <c r="AE42" s="209">
        <f t="shared" si="41"/>
        <v>0</v>
      </c>
      <c r="AF42" s="210">
        <f t="shared" si="42"/>
        <v>0</v>
      </c>
      <c r="AG42" s="210">
        <f t="shared" si="43"/>
        <v>0</v>
      </c>
      <c r="AH42" s="210">
        <f t="shared" si="44"/>
        <v>0</v>
      </c>
      <c r="AI42" s="211">
        <f t="shared" si="45"/>
        <v>0</v>
      </c>
      <c r="AJ42" s="212">
        <f t="shared" si="46"/>
        <v>0</v>
      </c>
      <c r="AK42" s="129"/>
      <c r="AL42" s="213">
        <f t="shared" si="47"/>
        <v>-5200</v>
      </c>
      <c r="AM42" s="214">
        <f t="shared" si="48"/>
        <v>0</v>
      </c>
      <c r="AN42" s="214">
        <f t="shared" si="49"/>
        <v>0</v>
      </c>
      <c r="AO42" s="215">
        <f t="shared" si="23"/>
        <v>0</v>
      </c>
      <c r="AP42" s="172">
        <f t="shared" si="9"/>
        <v>149478.137</v>
      </c>
      <c r="AQ42" s="129"/>
      <c r="AR42" s="216">
        <f t="shared" si="50"/>
        <v>35000</v>
      </c>
      <c r="AS42" s="217">
        <f t="shared" si="51"/>
        <v>29469.26412</v>
      </c>
      <c r="AT42" s="217">
        <f t="shared" si="24"/>
        <v>1000</v>
      </c>
      <c r="AU42" s="218">
        <f t="shared" si="30"/>
        <v>3000</v>
      </c>
      <c r="AV42" s="129"/>
      <c r="AW42" s="219">
        <f t="shared" ref="AW42:AX42" si="121">+IF(SUM(U37:U41)&gt;SUM(AW37:AW41),1,0)</f>
        <v>0</v>
      </c>
      <c r="AX42" s="220">
        <f t="shared" si="121"/>
        <v>0</v>
      </c>
      <c r="AY42" s="129"/>
      <c r="AZ42" s="181">
        <f t="shared" si="11"/>
        <v>2451.19314</v>
      </c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29"/>
      <c r="BL42" s="129"/>
      <c r="BM42" s="129"/>
      <c r="BN42" s="129"/>
      <c r="BO42" s="129"/>
      <c r="BP42" s="129">
        <f t="shared" si="2"/>
        <v>180000</v>
      </c>
      <c r="BQ42" s="129">
        <f t="shared" si="3"/>
        <v>225000</v>
      </c>
      <c r="BR42" s="129">
        <f t="shared" si="4"/>
        <v>360000</v>
      </c>
    </row>
    <row r="43" ht="14.25" customHeight="1">
      <c r="A43" s="63">
        <f t="shared" si="12"/>
        <v>40</v>
      </c>
      <c r="C43" s="205">
        <f t="shared" si="33"/>
        <v>144000</v>
      </c>
      <c r="D43" s="176">
        <f t="shared" si="34"/>
        <v>42105.11325</v>
      </c>
      <c r="E43" s="206">
        <f t="shared" si="5"/>
        <v>186105.1133</v>
      </c>
      <c r="F43" s="129"/>
      <c r="G43" s="205">
        <f t="shared" si="15"/>
        <v>11500</v>
      </c>
      <c r="H43" s="206">
        <f t="shared" si="16"/>
        <v>22500</v>
      </c>
      <c r="I43" s="129"/>
      <c r="J43" s="207">
        <f t="shared" si="35"/>
        <v>70948.65618</v>
      </c>
      <c r="K43" s="208">
        <f t="shared" si="54"/>
        <v>43993.99978</v>
      </c>
      <c r="L43" s="129"/>
      <c r="M43" s="129"/>
      <c r="N43" s="129"/>
      <c r="O43" s="129"/>
      <c r="P43" s="129"/>
      <c r="Q43" s="129">
        <v>0.0</v>
      </c>
      <c r="R43" s="129">
        <v>0.0</v>
      </c>
      <c r="S43" s="129">
        <f t="shared" ref="S43:T43" si="122">+IF(Q43=1,RAND(),0)</f>
        <v>0</v>
      </c>
      <c r="T43" s="129">
        <f t="shared" si="122"/>
        <v>0</v>
      </c>
      <c r="U43" s="129">
        <f>+IF(S43=0,0,IF(S43&lt;=Hoja2!$N$5,Hoja2!$M$5,IF(Hoja2!M42&lt;=Hoja2!$N$6,Hoja2!$M$6,IF(S43&lt;=Hoja2!$N$7,Hoja2!$M$7,IF(S43&lt;=Hoja2!$N$8,Hoja2!$M$8,IF(S43&lt;=Hoja2!$N$9,Hoja2!$M$9,6))))))</f>
        <v>0</v>
      </c>
      <c r="V43" s="129">
        <f>+IF(T43=0,0,IF(T43&lt;=Hoja2!$O$5,Hoja2!$M$5,IF(T43&lt;=Hoja2!$O$6,Hoja2!$M$6,IF(T43&lt;=Hoja2!$O$7,Hoja2!$M$7,IF(T43&lt;=Hoja2!$O$8,Hoja2!$M$8,IF(T43&lt;=Hoja2!$O$9,Hoja2!$M$9,IF(S43&lt;=Hoja2!$O$10,Hoja2!$M$10,IF(S43&lt;=Hoja2!$O$11,Hoja2!$M$11,8))))))))</f>
        <v>0</v>
      </c>
      <c r="W43" s="156" t="str">
        <f t="shared" si="7"/>
        <v>si</v>
      </c>
      <c r="X43" s="157" t="str">
        <f t="shared" si="8"/>
        <v>no</v>
      </c>
      <c r="Y43" s="129"/>
      <c r="Z43" s="129"/>
      <c r="AA43" s="158">
        <f t="shared" si="37"/>
        <v>0</v>
      </c>
      <c r="AB43" s="159">
        <f t="shared" si="38"/>
        <v>0</v>
      </c>
      <c r="AC43" s="159">
        <f t="shared" si="39"/>
        <v>0</v>
      </c>
      <c r="AD43" s="159">
        <f t="shared" si="40"/>
        <v>0</v>
      </c>
      <c r="AE43" s="209">
        <f t="shared" si="41"/>
        <v>0</v>
      </c>
      <c r="AF43" s="210">
        <f t="shared" si="42"/>
        <v>0</v>
      </c>
      <c r="AG43" s="210">
        <f t="shared" si="43"/>
        <v>0</v>
      </c>
      <c r="AH43" s="210">
        <f t="shared" si="44"/>
        <v>0</v>
      </c>
      <c r="AI43" s="211">
        <f t="shared" si="45"/>
        <v>0</v>
      </c>
      <c r="AJ43" s="212">
        <f t="shared" si="46"/>
        <v>0</v>
      </c>
      <c r="AK43" s="129"/>
      <c r="AL43" s="213">
        <f t="shared" si="47"/>
        <v>73000</v>
      </c>
      <c r="AM43" s="214">
        <f t="shared" si="48"/>
        <v>0</v>
      </c>
      <c r="AN43" s="214">
        <f t="shared" si="49"/>
        <v>75000</v>
      </c>
      <c r="AO43" s="215">
        <f t="shared" si="23"/>
        <v>0</v>
      </c>
      <c r="AP43" s="172">
        <f t="shared" si="9"/>
        <v>173894.8867</v>
      </c>
      <c r="AQ43" s="129"/>
      <c r="AR43" s="216">
        <f t="shared" si="50"/>
        <v>35000</v>
      </c>
      <c r="AS43" s="217">
        <f t="shared" si="51"/>
        <v>29416.7497</v>
      </c>
      <c r="AT43" s="217">
        <f t="shared" si="24"/>
        <v>1000</v>
      </c>
      <c r="AU43" s="218">
        <f t="shared" si="30"/>
        <v>3000</v>
      </c>
      <c r="AV43" s="129"/>
      <c r="AW43" s="219">
        <f t="shared" ref="AW43:AX43" si="123">+IF(SUM(U38:U42)&gt;SUM(AW38:AW42),1,0)</f>
        <v>0</v>
      </c>
      <c r="AX43" s="220">
        <f t="shared" si="123"/>
        <v>0</v>
      </c>
      <c r="AY43" s="129"/>
      <c r="AZ43" s="181">
        <f t="shared" si="11"/>
        <v>2672.644218</v>
      </c>
      <c r="BA43" s="129"/>
      <c r="BB43" s="129"/>
      <c r="BC43" s="129"/>
      <c r="BD43" s="129"/>
      <c r="BE43" s="129"/>
      <c r="BF43" s="129"/>
      <c r="BG43" s="129"/>
      <c r="BH43" s="129"/>
      <c r="BI43" s="129"/>
      <c r="BJ43" s="129"/>
      <c r="BK43" s="129"/>
      <c r="BL43" s="129"/>
      <c r="BM43" s="129"/>
      <c r="BN43" s="129"/>
      <c r="BO43" s="129"/>
      <c r="BP43" s="129">
        <f t="shared" si="2"/>
        <v>180000</v>
      </c>
      <c r="BQ43" s="129">
        <f t="shared" si="3"/>
        <v>225000</v>
      </c>
      <c r="BR43" s="129">
        <f t="shared" si="4"/>
        <v>360000</v>
      </c>
    </row>
    <row r="44" ht="14.25" customHeight="1">
      <c r="A44" s="63">
        <f t="shared" si="12"/>
        <v>41</v>
      </c>
      <c r="C44" s="205">
        <f t="shared" si="33"/>
        <v>219000</v>
      </c>
      <c r="D44" s="176">
        <f t="shared" si="34"/>
        <v>55960.27909</v>
      </c>
      <c r="E44" s="206">
        <f t="shared" si="5"/>
        <v>274960.2791</v>
      </c>
      <c r="F44" s="129"/>
      <c r="G44" s="205">
        <f t="shared" si="15"/>
        <v>10500</v>
      </c>
      <c r="H44" s="206">
        <f t="shared" si="16"/>
        <v>19500</v>
      </c>
      <c r="I44" s="129"/>
      <c r="J44" s="207">
        <f t="shared" si="35"/>
        <v>81446.13055</v>
      </c>
      <c r="K44" s="208">
        <f t="shared" si="54"/>
        <v>66629.16859</v>
      </c>
      <c r="L44" s="129"/>
      <c r="M44" s="129"/>
      <c r="N44" s="129"/>
      <c r="O44" s="129"/>
      <c r="P44" s="129"/>
      <c r="Q44" s="129">
        <v>0.0</v>
      </c>
      <c r="R44" s="129">
        <v>0.0</v>
      </c>
      <c r="S44" s="129">
        <f t="shared" ref="S44:T44" si="124">+IF(Q44=1,RAND(),0)</f>
        <v>0</v>
      </c>
      <c r="T44" s="129">
        <f t="shared" si="124"/>
        <v>0</v>
      </c>
      <c r="U44" s="129">
        <f>+IF(S44=0,0,IF(S44&lt;=Hoja2!$N$5,Hoja2!$M$5,IF(Hoja2!M43&lt;=Hoja2!$N$6,Hoja2!$M$6,IF(S44&lt;=Hoja2!$N$7,Hoja2!$M$7,IF(S44&lt;=Hoja2!$N$8,Hoja2!$M$8,IF(S44&lt;=Hoja2!$N$9,Hoja2!$M$9,6))))))</f>
        <v>0</v>
      </c>
      <c r="V44" s="129">
        <f>+IF(T44=0,0,IF(T44&lt;=Hoja2!$O$5,Hoja2!$M$5,IF(T44&lt;=Hoja2!$O$6,Hoja2!$M$6,IF(T44&lt;=Hoja2!$O$7,Hoja2!$M$7,IF(T44&lt;=Hoja2!$O$8,Hoja2!$M$8,IF(T44&lt;=Hoja2!$O$9,Hoja2!$M$9,IF(S44&lt;=Hoja2!$O$10,Hoja2!$M$10,IF(S44&lt;=Hoja2!$O$11,Hoja2!$M$11,8))))))))</f>
        <v>0</v>
      </c>
      <c r="W44" s="156" t="str">
        <f t="shared" si="7"/>
        <v>si</v>
      </c>
      <c r="X44" s="157" t="str">
        <f t="shared" si="8"/>
        <v>no</v>
      </c>
      <c r="Y44" s="129"/>
      <c r="Z44" s="129"/>
      <c r="AA44" s="158">
        <f t="shared" si="37"/>
        <v>0</v>
      </c>
      <c r="AB44" s="159">
        <f t="shared" si="38"/>
        <v>0</v>
      </c>
      <c r="AC44" s="159">
        <f t="shared" si="39"/>
        <v>0</v>
      </c>
      <c r="AD44" s="159">
        <f t="shared" si="40"/>
        <v>0</v>
      </c>
      <c r="AE44" s="209">
        <f t="shared" si="41"/>
        <v>0</v>
      </c>
      <c r="AF44" s="210">
        <f t="shared" si="42"/>
        <v>0</v>
      </c>
      <c r="AG44" s="210">
        <f t="shared" si="43"/>
        <v>0</v>
      </c>
      <c r="AH44" s="210">
        <f t="shared" si="44"/>
        <v>0</v>
      </c>
      <c r="AI44" s="211">
        <f t="shared" si="45"/>
        <v>0</v>
      </c>
      <c r="AJ44" s="212">
        <f t="shared" si="46"/>
        <v>0</v>
      </c>
      <c r="AK44" s="129"/>
      <c r="AL44" s="213">
        <f t="shared" si="47"/>
        <v>110000</v>
      </c>
      <c r="AM44" s="214">
        <f t="shared" si="48"/>
        <v>0</v>
      </c>
      <c r="AN44" s="214">
        <f t="shared" si="49"/>
        <v>0</v>
      </c>
      <c r="AO44" s="215">
        <f t="shared" si="23"/>
        <v>0</v>
      </c>
      <c r="AP44" s="172">
        <f t="shared" si="9"/>
        <v>85039.72091</v>
      </c>
      <c r="AQ44" s="129"/>
      <c r="AR44" s="216">
        <f t="shared" si="50"/>
        <v>35000</v>
      </c>
      <c r="AS44" s="217">
        <f t="shared" si="51"/>
        <v>28144.83416</v>
      </c>
      <c r="AT44" s="217">
        <f t="shared" si="24"/>
        <v>1000</v>
      </c>
      <c r="AU44" s="218">
        <f t="shared" si="30"/>
        <v>3000</v>
      </c>
      <c r="AV44" s="129"/>
      <c r="AW44" s="219">
        <f t="shared" ref="AW44:AX44" si="125">+IF(SUM(U39:U43)&gt;SUM(AW39:AW43),1,0)</f>
        <v>0</v>
      </c>
      <c r="AX44" s="220">
        <f t="shared" si="125"/>
        <v>0</v>
      </c>
      <c r="AY44" s="129"/>
      <c r="AZ44" s="181">
        <f t="shared" si="11"/>
        <v>2844.724016</v>
      </c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>
        <f t="shared" si="2"/>
        <v>180000</v>
      </c>
      <c r="BQ44" s="129">
        <f t="shared" si="3"/>
        <v>225000</v>
      </c>
      <c r="BR44" s="129">
        <f t="shared" si="4"/>
        <v>360000</v>
      </c>
    </row>
    <row r="45" ht="14.25" customHeight="1">
      <c r="A45" s="63">
        <f t="shared" si="12"/>
        <v>42</v>
      </c>
      <c r="C45" s="205">
        <f t="shared" si="33"/>
        <v>184000</v>
      </c>
      <c r="D45" s="176">
        <f t="shared" si="34"/>
        <v>69712.96071</v>
      </c>
      <c r="E45" s="206">
        <f t="shared" si="5"/>
        <v>253712.9607</v>
      </c>
      <c r="F45" s="129"/>
      <c r="G45" s="205">
        <f t="shared" si="15"/>
        <v>9500</v>
      </c>
      <c r="H45" s="206">
        <f t="shared" si="16"/>
        <v>16500</v>
      </c>
      <c r="I45" s="129"/>
      <c r="J45" s="207">
        <f t="shared" si="35"/>
        <v>91200.07227</v>
      </c>
      <c r="K45" s="208">
        <f t="shared" si="54"/>
        <v>89541.63605</v>
      </c>
      <c r="L45" s="129"/>
      <c r="M45" s="129"/>
      <c r="N45" s="129"/>
      <c r="O45" s="129"/>
      <c r="P45" s="129"/>
      <c r="Q45" s="129">
        <v>0.0</v>
      </c>
      <c r="R45" s="129">
        <v>0.0</v>
      </c>
      <c r="S45" s="129">
        <f t="shared" ref="S45:T45" si="126">+IF(Q45=1,RAND(),0)</f>
        <v>0</v>
      </c>
      <c r="T45" s="129">
        <f t="shared" si="126"/>
        <v>0</v>
      </c>
      <c r="U45" s="129">
        <f>+IF(S45=0,0,IF(S45&lt;=Hoja2!$N$5,Hoja2!$M$5,IF(Hoja2!M44&lt;=Hoja2!$N$6,Hoja2!$M$6,IF(S45&lt;=Hoja2!$N$7,Hoja2!$M$7,IF(S45&lt;=Hoja2!$N$8,Hoja2!$M$8,IF(S45&lt;=Hoja2!$N$9,Hoja2!$M$9,6))))))</f>
        <v>0</v>
      </c>
      <c r="V45" s="129">
        <f>+IF(T45=0,0,IF(T45&lt;=Hoja2!$O$5,Hoja2!$M$5,IF(T45&lt;=Hoja2!$O$6,Hoja2!$M$6,IF(T45&lt;=Hoja2!$O$7,Hoja2!$M$7,IF(T45&lt;=Hoja2!$O$8,Hoja2!$M$8,IF(T45&lt;=Hoja2!$O$9,Hoja2!$M$9,IF(S45&lt;=Hoja2!$O$10,Hoja2!$M$10,IF(S45&lt;=Hoja2!$O$11,Hoja2!$M$11,8))))))))</f>
        <v>0</v>
      </c>
      <c r="W45" s="156" t="str">
        <f t="shared" si="7"/>
        <v>si</v>
      </c>
      <c r="X45" s="157" t="str">
        <f t="shared" si="8"/>
        <v>no</v>
      </c>
      <c r="Y45" s="129"/>
      <c r="Z45" s="129"/>
      <c r="AA45" s="158">
        <f t="shared" si="37"/>
        <v>0</v>
      </c>
      <c r="AB45" s="159">
        <f t="shared" si="38"/>
        <v>0</v>
      </c>
      <c r="AC45" s="159">
        <f t="shared" si="39"/>
        <v>0</v>
      </c>
      <c r="AD45" s="159">
        <f t="shared" si="40"/>
        <v>0</v>
      </c>
      <c r="AE45" s="209">
        <f t="shared" si="41"/>
        <v>0</v>
      </c>
      <c r="AF45" s="210">
        <f t="shared" si="42"/>
        <v>0</v>
      </c>
      <c r="AG45" s="210">
        <f t="shared" si="43"/>
        <v>0</v>
      </c>
      <c r="AH45" s="210">
        <f t="shared" si="44"/>
        <v>0</v>
      </c>
      <c r="AI45" s="211">
        <f t="shared" si="45"/>
        <v>0</v>
      </c>
      <c r="AJ45" s="212">
        <f t="shared" si="46"/>
        <v>0</v>
      </c>
      <c r="AK45" s="129"/>
      <c r="AL45" s="213">
        <f t="shared" si="47"/>
        <v>0</v>
      </c>
      <c r="AM45" s="214">
        <f t="shared" si="48"/>
        <v>0</v>
      </c>
      <c r="AN45" s="214">
        <f t="shared" si="49"/>
        <v>0</v>
      </c>
      <c r="AO45" s="215">
        <f t="shared" si="23"/>
        <v>0</v>
      </c>
      <c r="AP45" s="172">
        <f t="shared" si="9"/>
        <v>106287.0393</v>
      </c>
      <c r="AQ45" s="129"/>
      <c r="AR45" s="216">
        <f t="shared" si="50"/>
        <v>35000</v>
      </c>
      <c r="AS45" s="217">
        <f t="shared" si="51"/>
        <v>28247.31838</v>
      </c>
      <c r="AT45" s="217">
        <f t="shared" si="24"/>
        <v>1000</v>
      </c>
      <c r="AU45" s="218">
        <f t="shared" si="30"/>
        <v>3000</v>
      </c>
      <c r="AV45" s="129"/>
      <c r="AW45" s="219">
        <f t="shared" ref="AW45:AX45" si="127">+IF(SUM(U40:U44)&gt;SUM(AW40:AW44),1,0)</f>
        <v>0</v>
      </c>
      <c r="AX45" s="220">
        <f t="shared" si="127"/>
        <v>0</v>
      </c>
      <c r="AY45" s="129"/>
      <c r="AZ45" s="181">
        <f t="shared" si="11"/>
        <v>2065.817247</v>
      </c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>
        <f t="shared" si="2"/>
        <v>180000</v>
      </c>
      <c r="BQ45" s="129">
        <f t="shared" si="3"/>
        <v>225000</v>
      </c>
      <c r="BR45" s="129">
        <f t="shared" si="4"/>
        <v>360000</v>
      </c>
    </row>
    <row r="46" ht="14.25" customHeight="1">
      <c r="A46" s="63">
        <f t="shared" si="12"/>
        <v>43</v>
      </c>
      <c r="C46" s="205">
        <f t="shared" si="33"/>
        <v>149000</v>
      </c>
      <c r="D46" s="176">
        <f t="shared" si="34"/>
        <v>82371.08835</v>
      </c>
      <c r="E46" s="206">
        <f t="shared" si="5"/>
        <v>231371.0883</v>
      </c>
      <c r="F46" s="129"/>
      <c r="G46" s="205">
        <f t="shared" si="15"/>
        <v>8500</v>
      </c>
      <c r="H46" s="206">
        <f t="shared" si="16"/>
        <v>13500</v>
      </c>
      <c r="I46" s="129"/>
      <c r="J46" s="207">
        <f t="shared" si="35"/>
        <v>0</v>
      </c>
      <c r="K46" s="208">
        <f t="shared" si="54"/>
        <v>112531.6256</v>
      </c>
      <c r="L46" s="129"/>
      <c r="M46" s="129"/>
      <c r="N46" s="129"/>
      <c r="O46" s="129"/>
      <c r="P46" s="129"/>
      <c r="Q46" s="129">
        <v>0.0</v>
      </c>
      <c r="R46" s="129">
        <v>0.0</v>
      </c>
      <c r="S46" s="129">
        <f t="shared" ref="S46:T46" si="128">+IF(Q46=1,RAND(),0)</f>
        <v>0</v>
      </c>
      <c r="T46" s="129">
        <f t="shared" si="128"/>
        <v>0</v>
      </c>
      <c r="U46" s="129">
        <f>+IF(S46=0,0,IF(S46&lt;=Hoja2!$N$5,Hoja2!$M$5,IF(Hoja2!M45&lt;=Hoja2!$N$6,Hoja2!$M$6,IF(S46&lt;=Hoja2!$N$7,Hoja2!$M$7,IF(S46&lt;=Hoja2!$N$8,Hoja2!$M$8,IF(S46&lt;=Hoja2!$N$9,Hoja2!$M$9,6))))))</f>
        <v>0</v>
      </c>
      <c r="V46" s="129">
        <f>+IF(T46=0,0,IF(T46&lt;=Hoja2!$O$5,Hoja2!$M$5,IF(T46&lt;=Hoja2!$O$6,Hoja2!$M$6,IF(T46&lt;=Hoja2!$O$7,Hoja2!$M$7,IF(T46&lt;=Hoja2!$O$8,Hoja2!$M$8,IF(T46&lt;=Hoja2!$O$9,Hoja2!$M$9,IF(S46&lt;=Hoja2!$O$10,Hoja2!$M$10,IF(S46&lt;=Hoja2!$O$11,Hoja2!$M$11,8))))))))</f>
        <v>0</v>
      </c>
      <c r="W46" s="156" t="str">
        <f t="shared" si="7"/>
        <v>si</v>
      </c>
      <c r="X46" s="157" t="str">
        <f t="shared" si="8"/>
        <v>no</v>
      </c>
      <c r="Y46" s="129"/>
      <c r="Z46" s="129"/>
      <c r="AA46" s="158">
        <f t="shared" si="37"/>
        <v>0</v>
      </c>
      <c r="AB46" s="159">
        <f t="shared" si="38"/>
        <v>110000</v>
      </c>
      <c r="AC46" s="159">
        <f t="shared" si="39"/>
        <v>0</v>
      </c>
      <c r="AD46" s="159">
        <f t="shared" si="40"/>
        <v>0</v>
      </c>
      <c r="AE46" s="209">
        <f t="shared" si="41"/>
        <v>0</v>
      </c>
      <c r="AF46" s="210">
        <f t="shared" si="42"/>
        <v>0</v>
      </c>
      <c r="AG46" s="210">
        <f t="shared" si="43"/>
        <v>0</v>
      </c>
      <c r="AH46" s="210">
        <f t="shared" si="44"/>
        <v>0</v>
      </c>
      <c r="AI46" s="211">
        <f t="shared" si="45"/>
        <v>0</v>
      </c>
      <c r="AJ46" s="212">
        <f t="shared" si="46"/>
        <v>0</v>
      </c>
      <c r="AK46" s="129"/>
      <c r="AL46" s="213">
        <f t="shared" si="47"/>
        <v>0</v>
      </c>
      <c r="AM46" s="214">
        <f t="shared" si="48"/>
        <v>0</v>
      </c>
      <c r="AN46" s="214">
        <f t="shared" si="49"/>
        <v>0</v>
      </c>
      <c r="AO46" s="215">
        <f t="shared" si="23"/>
        <v>0</v>
      </c>
      <c r="AP46" s="172">
        <f t="shared" si="9"/>
        <v>128628.9117</v>
      </c>
      <c r="AQ46" s="129"/>
      <c r="AR46" s="216">
        <f t="shared" si="50"/>
        <v>35000</v>
      </c>
      <c r="AS46" s="217">
        <f t="shared" si="51"/>
        <v>29341.87236</v>
      </c>
      <c r="AT46" s="217">
        <f t="shared" si="24"/>
        <v>1000</v>
      </c>
      <c r="AU46" s="218">
        <f t="shared" si="30"/>
        <v>3000</v>
      </c>
      <c r="AV46" s="129"/>
      <c r="AW46" s="219">
        <f t="shared" ref="AW46:AX46" si="129">+IF(SUM(U41:U45)&gt;SUM(AW41:AW45),1,0)</f>
        <v>0</v>
      </c>
      <c r="AX46" s="220">
        <f t="shared" si="129"/>
        <v>0</v>
      </c>
      <c r="AY46" s="129"/>
      <c r="AZ46" s="181">
        <f t="shared" si="11"/>
        <v>2313.080227</v>
      </c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>
        <f t="shared" si="2"/>
        <v>180000</v>
      </c>
      <c r="BQ46" s="129">
        <f t="shared" si="3"/>
        <v>225000</v>
      </c>
      <c r="BR46" s="129">
        <f t="shared" si="4"/>
        <v>360000</v>
      </c>
    </row>
    <row r="47" ht="14.25" customHeight="1">
      <c r="A47" s="63">
        <f t="shared" si="12"/>
        <v>44</v>
      </c>
      <c r="C47" s="205">
        <f t="shared" si="33"/>
        <v>114000</v>
      </c>
      <c r="D47" s="176">
        <f t="shared" si="34"/>
        <v>95016.75616</v>
      </c>
      <c r="E47" s="206">
        <f t="shared" si="5"/>
        <v>209016.7562</v>
      </c>
      <c r="F47" s="129"/>
      <c r="G47" s="205">
        <f t="shared" si="15"/>
        <v>7500</v>
      </c>
      <c r="H47" s="206">
        <f t="shared" si="16"/>
        <v>10500</v>
      </c>
      <c r="I47" s="129"/>
      <c r="J47" s="207">
        <f t="shared" si="35"/>
        <v>9456.163114</v>
      </c>
      <c r="K47" s="208">
        <f t="shared" si="54"/>
        <v>62565.91532</v>
      </c>
      <c r="L47" s="129"/>
      <c r="M47" s="129"/>
      <c r="N47" s="129"/>
      <c r="O47" s="129"/>
      <c r="P47" s="129"/>
      <c r="Q47" s="129">
        <v>1.0</v>
      </c>
      <c r="R47" s="129">
        <v>0.0</v>
      </c>
      <c r="S47" s="129">
        <f t="shared" ref="S47:T47" si="130">+IF(Q47=1,RAND(),0)</f>
        <v>0.5723826357</v>
      </c>
      <c r="T47" s="129">
        <f t="shared" si="130"/>
        <v>0</v>
      </c>
      <c r="U47" s="129">
        <f>+IF(S47=0,0,IF(S47&lt;=Hoja2!$N$5,Hoja2!$M$5,IF(Hoja2!M46&lt;=Hoja2!$N$6,Hoja2!$M$6,IF(S47&lt;=Hoja2!$N$7,Hoja2!$M$7,IF(S47&lt;=Hoja2!$N$8,Hoja2!$M$8,IF(S47&lt;=Hoja2!$N$9,Hoja2!$M$9,6))))))</f>
        <v>2</v>
      </c>
      <c r="V47" s="129">
        <f>+IF(T47=0,0,IF(T47&lt;=Hoja2!$O$5,Hoja2!$M$5,IF(T47&lt;=Hoja2!$O$6,Hoja2!$M$6,IF(T47&lt;=Hoja2!$O$7,Hoja2!$M$7,IF(T47&lt;=Hoja2!$O$8,Hoja2!$M$8,IF(T47&lt;=Hoja2!$O$9,Hoja2!$M$9,IF(S47&lt;=Hoja2!$O$10,Hoja2!$M$10,IF(S47&lt;=Hoja2!$O$11,Hoja2!$M$11,8))))))))</f>
        <v>0</v>
      </c>
      <c r="W47" s="156" t="str">
        <f t="shared" si="7"/>
        <v>si</v>
      </c>
      <c r="X47" s="157" t="str">
        <f t="shared" si="8"/>
        <v>si</v>
      </c>
      <c r="Y47" s="129"/>
      <c r="Z47" s="129"/>
      <c r="AA47" s="158">
        <f t="shared" si="37"/>
        <v>0</v>
      </c>
      <c r="AB47" s="159">
        <f t="shared" si="38"/>
        <v>0</v>
      </c>
      <c r="AC47" s="159">
        <f t="shared" si="39"/>
        <v>0</v>
      </c>
      <c r="AD47" s="159">
        <f t="shared" si="40"/>
        <v>0</v>
      </c>
      <c r="AE47" s="209">
        <f t="shared" si="41"/>
        <v>0</v>
      </c>
      <c r="AF47" s="210">
        <f t="shared" si="42"/>
        <v>0</v>
      </c>
      <c r="AG47" s="210">
        <f t="shared" si="43"/>
        <v>73000</v>
      </c>
      <c r="AH47" s="210">
        <f t="shared" si="44"/>
        <v>0</v>
      </c>
      <c r="AI47" s="211">
        <f t="shared" si="45"/>
        <v>0</v>
      </c>
      <c r="AJ47" s="212">
        <f t="shared" si="46"/>
        <v>0</v>
      </c>
      <c r="AK47" s="129"/>
      <c r="AL47" s="213">
        <f t="shared" si="47"/>
        <v>0</v>
      </c>
      <c r="AM47" s="214">
        <f t="shared" si="48"/>
        <v>0</v>
      </c>
      <c r="AN47" s="214">
        <f t="shared" si="49"/>
        <v>0</v>
      </c>
      <c r="AO47" s="215">
        <f t="shared" si="23"/>
        <v>0</v>
      </c>
      <c r="AP47" s="172">
        <f t="shared" si="9"/>
        <v>150983.2438</v>
      </c>
      <c r="AQ47" s="129"/>
      <c r="AR47" s="216">
        <f t="shared" si="50"/>
        <v>35000</v>
      </c>
      <c r="AS47" s="217">
        <f t="shared" si="51"/>
        <v>29354.33219</v>
      </c>
      <c r="AT47" s="217">
        <f t="shared" si="24"/>
        <v>1000</v>
      </c>
      <c r="AU47" s="218">
        <f t="shared" si="30"/>
        <v>3000</v>
      </c>
      <c r="AV47" s="129"/>
      <c r="AW47" s="219">
        <f t="shared" ref="AW47:AX47" si="131">+IF(SUM(U42:U46)&gt;SUM(AW42:AW46),1,0)</f>
        <v>0</v>
      </c>
      <c r="AX47" s="220">
        <f t="shared" si="131"/>
        <v>0</v>
      </c>
      <c r="AY47" s="129"/>
      <c r="AZ47" s="181">
        <f t="shared" si="11"/>
        <v>2613.381236</v>
      </c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>
        <f t="shared" si="2"/>
        <v>180000</v>
      </c>
      <c r="BQ47" s="129">
        <f t="shared" si="3"/>
        <v>225000</v>
      </c>
      <c r="BR47" s="129">
        <f t="shared" si="4"/>
        <v>360000</v>
      </c>
    </row>
    <row r="48" ht="14.25" customHeight="1">
      <c r="A48" s="63">
        <f t="shared" si="12"/>
        <v>45</v>
      </c>
      <c r="C48" s="205">
        <f t="shared" si="33"/>
        <v>60750</v>
      </c>
      <c r="D48" s="176">
        <f t="shared" si="34"/>
        <v>53348.18063</v>
      </c>
      <c r="E48" s="206">
        <f t="shared" si="5"/>
        <v>114098.1806</v>
      </c>
      <c r="F48" s="129"/>
      <c r="G48" s="205">
        <f t="shared" si="15"/>
        <v>6500</v>
      </c>
      <c r="H48" s="206">
        <f t="shared" si="16"/>
        <v>7500</v>
      </c>
      <c r="I48" s="129"/>
      <c r="J48" s="207">
        <f t="shared" si="35"/>
        <v>19171.24751</v>
      </c>
      <c r="K48" s="208">
        <f t="shared" si="54"/>
        <v>12736.58554</v>
      </c>
      <c r="L48" s="129"/>
      <c r="M48" s="129"/>
      <c r="N48" s="129"/>
      <c r="O48" s="129"/>
      <c r="P48" s="129"/>
      <c r="Q48" s="129">
        <v>1.0</v>
      </c>
      <c r="R48" s="129">
        <v>0.0</v>
      </c>
      <c r="S48" s="129">
        <f t="shared" ref="S48:T48" si="132">+IF(Q48=1,RAND(),0)</f>
        <v>0.4891355894</v>
      </c>
      <c r="T48" s="129">
        <f t="shared" si="132"/>
        <v>0</v>
      </c>
      <c r="U48" s="129">
        <f>+IF(S48=0,0,IF(S48&lt;=Hoja2!$N$5,Hoja2!$M$5,IF(Hoja2!M47&lt;=Hoja2!$N$6,Hoja2!$M$6,IF(S48&lt;=Hoja2!$N$7,Hoja2!$M$7,IF(S48&lt;=Hoja2!$N$8,Hoja2!$M$8,IF(S48&lt;=Hoja2!$N$9,Hoja2!$M$9,6))))))</f>
        <v>2</v>
      </c>
      <c r="V48" s="129">
        <f>+IF(T48=0,0,IF(T48&lt;=Hoja2!$O$5,Hoja2!$M$5,IF(T48&lt;=Hoja2!$O$6,Hoja2!$M$6,IF(T48&lt;=Hoja2!$O$7,Hoja2!$M$7,IF(T48&lt;=Hoja2!$O$8,Hoja2!$M$8,IF(T48&lt;=Hoja2!$O$9,Hoja2!$M$9,IF(S48&lt;=Hoja2!$O$10,Hoja2!$M$10,IF(S48&lt;=Hoja2!$O$11,Hoja2!$M$11,8))))))))</f>
        <v>0</v>
      </c>
      <c r="W48" s="156" t="str">
        <f t="shared" si="7"/>
        <v>si</v>
      </c>
      <c r="X48" s="157" t="str">
        <f t="shared" si="8"/>
        <v>si</v>
      </c>
      <c r="Y48" s="129"/>
      <c r="Z48" s="129"/>
      <c r="AA48" s="158">
        <f t="shared" si="37"/>
        <v>0</v>
      </c>
      <c r="AB48" s="159">
        <f t="shared" si="38"/>
        <v>0</v>
      </c>
      <c r="AC48" s="159">
        <f t="shared" si="39"/>
        <v>0</v>
      </c>
      <c r="AD48" s="159">
        <f t="shared" si="40"/>
        <v>0</v>
      </c>
      <c r="AE48" s="209">
        <f t="shared" si="41"/>
        <v>0</v>
      </c>
      <c r="AF48" s="210">
        <f t="shared" si="42"/>
        <v>0</v>
      </c>
      <c r="AG48" s="210">
        <f t="shared" si="43"/>
        <v>0</v>
      </c>
      <c r="AH48" s="210">
        <f t="shared" si="44"/>
        <v>0</v>
      </c>
      <c r="AI48" s="211">
        <f t="shared" si="45"/>
        <v>73000</v>
      </c>
      <c r="AJ48" s="212">
        <f t="shared" si="46"/>
        <v>0</v>
      </c>
      <c r="AK48" s="129"/>
      <c r="AL48" s="213">
        <f t="shared" si="47"/>
        <v>0</v>
      </c>
      <c r="AM48" s="214">
        <f t="shared" si="48"/>
        <v>0</v>
      </c>
      <c r="AN48" s="214">
        <f t="shared" si="49"/>
        <v>0</v>
      </c>
      <c r="AO48" s="215">
        <f t="shared" si="23"/>
        <v>0</v>
      </c>
      <c r="AP48" s="172">
        <f t="shared" si="9"/>
        <v>245901.8194</v>
      </c>
      <c r="AQ48" s="129"/>
      <c r="AR48" s="216">
        <f t="shared" si="50"/>
        <v>35000</v>
      </c>
      <c r="AS48" s="217">
        <f t="shared" si="51"/>
        <v>28918.57553</v>
      </c>
      <c r="AT48" s="217">
        <f t="shared" si="24"/>
        <v>1000</v>
      </c>
      <c r="AU48" s="218">
        <f t="shared" si="30"/>
        <v>3000</v>
      </c>
      <c r="AV48" s="129"/>
      <c r="AW48" s="219">
        <f t="shared" ref="AW48:AX48" si="133">+IF(SUM(U43:U47)&gt;SUM(AW43:AW47),1,0)</f>
        <v>1</v>
      </c>
      <c r="AX48" s="220">
        <f t="shared" si="133"/>
        <v>0</v>
      </c>
      <c r="AY48" s="129"/>
      <c r="AZ48" s="181">
        <f t="shared" si="11"/>
        <v>2766.977495</v>
      </c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>
        <f t="shared" si="2"/>
        <v>180000</v>
      </c>
      <c r="BQ48" s="129">
        <f t="shared" si="3"/>
        <v>225000</v>
      </c>
      <c r="BR48" s="129">
        <f t="shared" si="4"/>
        <v>360000</v>
      </c>
    </row>
    <row r="49" ht="14.25" customHeight="1">
      <c r="A49" s="63">
        <f t="shared" si="12"/>
        <v>46</v>
      </c>
      <c r="C49" s="205">
        <f t="shared" si="33"/>
        <v>117500</v>
      </c>
      <c r="D49" s="176">
        <f t="shared" si="34"/>
        <v>11916.03171</v>
      </c>
      <c r="E49" s="206">
        <f t="shared" si="5"/>
        <v>129416.0317</v>
      </c>
      <c r="F49" s="129"/>
      <c r="G49" s="205">
        <f t="shared" si="15"/>
        <v>5500</v>
      </c>
      <c r="H49" s="206">
        <f t="shared" si="16"/>
        <v>4500</v>
      </c>
      <c r="I49" s="129"/>
      <c r="J49" s="207">
        <f t="shared" si="35"/>
        <v>29129.12554</v>
      </c>
      <c r="K49" s="208">
        <f t="shared" si="54"/>
        <v>35364.67453</v>
      </c>
      <c r="L49" s="129"/>
      <c r="M49" s="129"/>
      <c r="N49" s="129"/>
      <c r="O49" s="129"/>
      <c r="P49" s="129"/>
      <c r="Q49" s="129">
        <v>0.0</v>
      </c>
      <c r="R49" s="129">
        <v>0.0</v>
      </c>
      <c r="S49" s="129">
        <f t="shared" ref="S49:T49" si="134">+IF(Q49=1,RAND(),0)</f>
        <v>0</v>
      </c>
      <c r="T49" s="129">
        <f t="shared" si="134"/>
        <v>0</v>
      </c>
      <c r="U49" s="129">
        <f>+IF(S49=0,0,IF(S49&lt;=Hoja2!$N$5,Hoja2!$M$5,IF(Hoja2!M48&lt;=Hoja2!$N$6,Hoja2!$M$6,IF(S49&lt;=Hoja2!$N$7,Hoja2!$M$7,IF(S49&lt;=Hoja2!$N$8,Hoja2!$M$8,IF(S49&lt;=Hoja2!$N$9,Hoja2!$M$9,6))))))</f>
        <v>0</v>
      </c>
      <c r="V49" s="129">
        <f>+IF(T49=0,0,IF(T49&lt;=Hoja2!$O$5,Hoja2!$M$5,IF(T49&lt;=Hoja2!$O$6,Hoja2!$M$6,IF(T49&lt;=Hoja2!$O$7,Hoja2!$M$7,IF(T49&lt;=Hoja2!$O$8,Hoja2!$M$8,IF(T49&lt;=Hoja2!$O$9,Hoja2!$M$9,IF(S49&lt;=Hoja2!$O$10,Hoja2!$M$10,IF(S49&lt;=Hoja2!$O$11,Hoja2!$M$11,8))))))))</f>
        <v>0</v>
      </c>
      <c r="W49" s="156" t="str">
        <f t="shared" si="7"/>
        <v>si</v>
      </c>
      <c r="X49" s="157" t="str">
        <f t="shared" si="8"/>
        <v>si</v>
      </c>
      <c r="Y49" s="129"/>
      <c r="Z49" s="129"/>
      <c r="AA49" s="158">
        <f t="shared" si="37"/>
        <v>0</v>
      </c>
      <c r="AB49" s="159">
        <f t="shared" si="38"/>
        <v>0</v>
      </c>
      <c r="AC49" s="159">
        <f t="shared" si="39"/>
        <v>0</v>
      </c>
      <c r="AD49" s="159">
        <f t="shared" si="40"/>
        <v>0</v>
      </c>
      <c r="AE49" s="209">
        <f t="shared" si="41"/>
        <v>0</v>
      </c>
      <c r="AF49" s="210">
        <f t="shared" si="42"/>
        <v>0</v>
      </c>
      <c r="AG49" s="210">
        <f t="shared" si="43"/>
        <v>0</v>
      </c>
      <c r="AH49" s="210">
        <f t="shared" si="44"/>
        <v>0</v>
      </c>
      <c r="AI49" s="211">
        <f t="shared" si="45"/>
        <v>0</v>
      </c>
      <c r="AJ49" s="212">
        <f t="shared" si="46"/>
        <v>73000</v>
      </c>
      <c r="AK49" s="129"/>
      <c r="AL49" s="213">
        <f t="shared" si="47"/>
        <v>110000</v>
      </c>
      <c r="AM49" s="214">
        <f t="shared" si="48"/>
        <v>0</v>
      </c>
      <c r="AN49" s="214">
        <f t="shared" si="49"/>
        <v>0</v>
      </c>
      <c r="AO49" s="215">
        <f t="shared" si="23"/>
        <v>0</v>
      </c>
      <c r="AP49" s="172">
        <f t="shared" si="9"/>
        <v>230583.9683</v>
      </c>
      <c r="AQ49" s="129"/>
      <c r="AR49" s="216">
        <f t="shared" si="50"/>
        <v>35000</v>
      </c>
      <c r="AS49" s="217">
        <f t="shared" si="51"/>
        <v>28682.14892</v>
      </c>
      <c r="AT49" s="217">
        <f t="shared" si="24"/>
        <v>1000</v>
      </c>
      <c r="AU49" s="218">
        <f t="shared" si="30"/>
        <v>3000</v>
      </c>
      <c r="AV49" s="129"/>
      <c r="AW49" s="219">
        <f t="shared" ref="AW49:AX49" si="135">+IF(SUM(U44:U48)&gt;SUM(AW44:AW48),1,0)</f>
        <v>1</v>
      </c>
      <c r="AX49" s="220">
        <f t="shared" si="135"/>
        <v>0</v>
      </c>
      <c r="AY49" s="129"/>
      <c r="AZ49" s="181">
        <f t="shared" si="11"/>
        <v>2421.625916</v>
      </c>
      <c r="BA49" s="129"/>
      <c r="BB49" s="129"/>
      <c r="BC49" s="129"/>
      <c r="BD49" s="129"/>
      <c r="BE49" s="129"/>
      <c r="BF49" s="129"/>
      <c r="BG49" s="129"/>
      <c r="BH49" s="129"/>
      <c r="BI49" s="129"/>
      <c r="BJ49" s="129"/>
      <c r="BK49" s="129"/>
      <c r="BL49" s="129"/>
      <c r="BM49" s="129"/>
      <c r="BN49" s="129"/>
      <c r="BO49" s="129"/>
      <c r="BP49" s="129">
        <f t="shared" si="2"/>
        <v>180000</v>
      </c>
      <c r="BQ49" s="129">
        <f t="shared" si="3"/>
        <v>225000</v>
      </c>
      <c r="BR49" s="129">
        <f t="shared" si="4"/>
        <v>360000</v>
      </c>
    </row>
    <row r="50" ht="14.25" customHeight="1">
      <c r="A50" s="63">
        <f t="shared" si="12"/>
        <v>47</v>
      </c>
      <c r="C50" s="205">
        <f t="shared" si="33"/>
        <v>155500</v>
      </c>
      <c r="D50" s="176">
        <f t="shared" si="34"/>
        <v>24675.49371</v>
      </c>
      <c r="E50" s="206">
        <f t="shared" si="5"/>
        <v>180175.4937</v>
      </c>
      <c r="F50" s="129"/>
      <c r="G50" s="205">
        <f t="shared" si="15"/>
        <v>4500</v>
      </c>
      <c r="H50" s="206">
        <f t="shared" si="16"/>
        <v>1500</v>
      </c>
      <c r="I50" s="129"/>
      <c r="J50" s="207">
        <f t="shared" si="35"/>
        <v>38754.23845</v>
      </c>
      <c r="K50" s="208">
        <f t="shared" si="54"/>
        <v>58231.77479</v>
      </c>
      <c r="L50" s="129"/>
      <c r="M50" s="129"/>
      <c r="N50" s="129"/>
      <c r="O50" s="129"/>
      <c r="P50" s="129"/>
      <c r="Q50" s="129">
        <v>0.0</v>
      </c>
      <c r="R50" s="129">
        <v>1.0</v>
      </c>
      <c r="S50" s="129">
        <f t="shared" ref="S50:T50" si="136">+IF(Q50=1,RAND(),0)</f>
        <v>0</v>
      </c>
      <c r="T50" s="129">
        <f t="shared" si="136"/>
        <v>0.2034476149</v>
      </c>
      <c r="U50" s="129">
        <f>+IF(S50=0,0,IF(S50&lt;=Hoja2!$N$5,Hoja2!$M$5,IF(Hoja2!M49&lt;=Hoja2!$N$6,Hoja2!$M$6,IF(S50&lt;=Hoja2!$N$7,Hoja2!$M$7,IF(S50&lt;=Hoja2!$N$8,Hoja2!$M$8,IF(S50&lt;=Hoja2!$N$9,Hoja2!$M$9,6))))))</f>
        <v>0</v>
      </c>
      <c r="V50" s="129">
        <f>+IF(T50=0,0,IF(T50&lt;=Hoja2!$O$5,Hoja2!$M$5,IF(T50&lt;=Hoja2!$O$6,Hoja2!$M$6,IF(T50&lt;=Hoja2!$O$7,Hoja2!$M$7,IF(T50&lt;=Hoja2!$O$8,Hoja2!$M$8,IF(T50&lt;=Hoja2!$O$9,Hoja2!$M$9,IF(S50&lt;=Hoja2!$O$10,Hoja2!$M$10,IF(S50&lt;=Hoja2!$O$11,Hoja2!$M$11,8))))))))</f>
        <v>1</v>
      </c>
      <c r="W50" s="156" t="str">
        <f t="shared" si="7"/>
        <v>si</v>
      </c>
      <c r="X50" s="157" t="str">
        <f t="shared" si="8"/>
        <v>si</v>
      </c>
      <c r="Y50" s="129"/>
      <c r="Z50" s="129"/>
      <c r="AA50" s="158">
        <f t="shared" si="37"/>
        <v>0</v>
      </c>
      <c r="AB50" s="159">
        <f t="shared" si="38"/>
        <v>0</v>
      </c>
      <c r="AC50" s="159">
        <f t="shared" si="39"/>
        <v>0</v>
      </c>
      <c r="AD50" s="159">
        <f t="shared" si="40"/>
        <v>0</v>
      </c>
      <c r="AE50" s="209">
        <f t="shared" si="41"/>
        <v>0</v>
      </c>
      <c r="AF50" s="210">
        <f t="shared" si="42"/>
        <v>0</v>
      </c>
      <c r="AG50" s="210">
        <f t="shared" si="43"/>
        <v>0</v>
      </c>
      <c r="AH50" s="210">
        <f t="shared" si="44"/>
        <v>0</v>
      </c>
      <c r="AI50" s="211">
        <f t="shared" si="45"/>
        <v>0</v>
      </c>
      <c r="AJ50" s="212">
        <f t="shared" si="46"/>
        <v>0</v>
      </c>
      <c r="AK50" s="129"/>
      <c r="AL50" s="213">
        <f t="shared" si="47"/>
        <v>73000</v>
      </c>
      <c r="AM50" s="214">
        <f t="shared" si="48"/>
        <v>0</v>
      </c>
      <c r="AN50" s="214">
        <f t="shared" si="49"/>
        <v>0</v>
      </c>
      <c r="AO50" s="215">
        <f t="shared" si="23"/>
        <v>0</v>
      </c>
      <c r="AP50" s="172">
        <f t="shared" si="9"/>
        <v>179824.5063</v>
      </c>
      <c r="AQ50" s="129"/>
      <c r="AR50" s="216">
        <f t="shared" si="50"/>
        <v>35000</v>
      </c>
      <c r="AS50" s="217">
        <f t="shared" si="51"/>
        <v>29240.538</v>
      </c>
      <c r="AT50" s="217">
        <f t="shared" si="24"/>
        <v>1000</v>
      </c>
      <c r="AU50" s="218">
        <f t="shared" si="30"/>
        <v>3000</v>
      </c>
      <c r="AV50" s="129"/>
      <c r="AW50" s="219">
        <f t="shared" ref="AW50:AX50" si="137">+IF(SUM(U45:U49)&gt;SUM(AW45:AW49),1,0)</f>
        <v>1</v>
      </c>
      <c r="AX50" s="220">
        <f t="shared" si="137"/>
        <v>0</v>
      </c>
      <c r="AY50" s="129"/>
      <c r="AZ50" s="181">
        <f t="shared" si="11"/>
        <v>1688.016703</v>
      </c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>
        <f t="shared" si="2"/>
        <v>180000</v>
      </c>
      <c r="BQ50" s="129">
        <f t="shared" si="3"/>
        <v>225000</v>
      </c>
      <c r="BR50" s="129">
        <f t="shared" si="4"/>
        <v>360000</v>
      </c>
    </row>
    <row r="51" ht="14.25" customHeight="1">
      <c r="A51" s="63">
        <f t="shared" si="12"/>
        <v>48</v>
      </c>
      <c r="C51" s="205">
        <f t="shared" si="33"/>
        <v>120500</v>
      </c>
      <c r="D51" s="176">
        <f t="shared" si="34"/>
        <v>37259.16911</v>
      </c>
      <c r="E51" s="206">
        <f t="shared" si="5"/>
        <v>157759.1691</v>
      </c>
      <c r="F51" s="129"/>
      <c r="G51" s="205">
        <f t="shared" si="15"/>
        <v>21750</v>
      </c>
      <c r="H51" s="206">
        <f t="shared" si="16"/>
        <v>53250</v>
      </c>
      <c r="I51" s="129"/>
      <c r="J51" s="207">
        <f t="shared" si="35"/>
        <v>48839.04822</v>
      </c>
      <c r="K51" s="208">
        <f t="shared" si="54"/>
        <v>81961.99673</v>
      </c>
      <c r="L51" s="129"/>
      <c r="M51" s="129"/>
      <c r="N51" s="129"/>
      <c r="O51" s="129"/>
      <c r="P51" s="129"/>
      <c r="Q51" s="129">
        <v>0.0</v>
      </c>
      <c r="R51" s="129">
        <v>0.0</v>
      </c>
      <c r="S51" s="129">
        <f t="shared" ref="S51:T51" si="138">+IF(Q51=1,RAND(),0)</f>
        <v>0</v>
      </c>
      <c r="T51" s="129">
        <f t="shared" si="138"/>
        <v>0</v>
      </c>
      <c r="U51" s="129">
        <f>+IF(S51=0,0,IF(S51&lt;=Hoja2!$N$5,Hoja2!$M$5,IF(Hoja2!M50&lt;=Hoja2!$N$6,Hoja2!$M$6,IF(S51&lt;=Hoja2!$N$7,Hoja2!$M$7,IF(S51&lt;=Hoja2!$N$8,Hoja2!$M$8,IF(S51&lt;=Hoja2!$N$9,Hoja2!$M$9,6))))))</f>
        <v>0</v>
      </c>
      <c r="V51" s="129">
        <f>+IF(T51=0,0,IF(T51&lt;=Hoja2!$O$5,Hoja2!$M$5,IF(T51&lt;=Hoja2!$O$6,Hoja2!$M$6,IF(T51&lt;=Hoja2!$O$7,Hoja2!$M$7,IF(T51&lt;=Hoja2!$O$8,Hoja2!$M$8,IF(T51&lt;=Hoja2!$O$9,Hoja2!$M$9,IF(S51&lt;=Hoja2!$O$10,Hoja2!$M$10,IF(S51&lt;=Hoja2!$O$11,Hoja2!$M$11,8))))))))</f>
        <v>0</v>
      </c>
      <c r="W51" s="156" t="str">
        <f t="shared" si="7"/>
        <v>si</v>
      </c>
      <c r="X51" s="157" t="str">
        <f t="shared" si="8"/>
        <v>no</v>
      </c>
      <c r="Y51" s="129"/>
      <c r="Z51" s="129"/>
      <c r="AA51" s="158">
        <f t="shared" si="37"/>
        <v>0</v>
      </c>
      <c r="AB51" s="159">
        <f t="shared" si="38"/>
        <v>0</v>
      </c>
      <c r="AC51" s="159">
        <f t="shared" si="39"/>
        <v>0</v>
      </c>
      <c r="AD51" s="159">
        <f t="shared" si="40"/>
        <v>0</v>
      </c>
      <c r="AE51" s="209">
        <f t="shared" si="41"/>
        <v>0</v>
      </c>
      <c r="AF51" s="210">
        <f t="shared" si="42"/>
        <v>0</v>
      </c>
      <c r="AG51" s="210">
        <f t="shared" si="43"/>
        <v>0</v>
      </c>
      <c r="AH51" s="210">
        <f t="shared" si="44"/>
        <v>0</v>
      </c>
      <c r="AI51" s="211">
        <f t="shared" si="45"/>
        <v>0</v>
      </c>
      <c r="AJ51" s="212">
        <f t="shared" si="46"/>
        <v>0</v>
      </c>
      <c r="AK51" s="129"/>
      <c r="AL51" s="213">
        <f t="shared" si="47"/>
        <v>0</v>
      </c>
      <c r="AM51" s="214">
        <f t="shared" si="48"/>
        <v>0</v>
      </c>
      <c r="AN51" s="214">
        <f t="shared" si="49"/>
        <v>0</v>
      </c>
      <c r="AO51" s="215">
        <f t="shared" si="23"/>
        <v>73000</v>
      </c>
      <c r="AP51" s="172">
        <f t="shared" si="9"/>
        <v>202240.8309</v>
      </c>
      <c r="AQ51" s="129"/>
      <c r="AR51" s="216">
        <f t="shared" si="50"/>
        <v>35000</v>
      </c>
      <c r="AS51" s="217">
        <f t="shared" si="51"/>
        <v>29416.3246</v>
      </c>
      <c r="AT51" s="217">
        <f t="shared" si="24"/>
        <v>1000</v>
      </c>
      <c r="AU51" s="218">
        <f t="shared" si="30"/>
        <v>3000</v>
      </c>
      <c r="AV51" s="129"/>
      <c r="AW51" s="219">
        <f t="shared" ref="AW51:AX51" si="139">+IF(SUM(U46:U50)&gt;SUM(AW46:AW50),1,0)</f>
        <v>1</v>
      </c>
      <c r="AX51" s="220">
        <f t="shared" si="139"/>
        <v>1</v>
      </c>
      <c r="AY51" s="129"/>
      <c r="AZ51" s="181">
        <f t="shared" si="11"/>
        <v>2696.078813</v>
      </c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>
        <f t="shared" si="2"/>
        <v>180000</v>
      </c>
      <c r="BQ51" s="129">
        <f t="shared" si="3"/>
        <v>225000</v>
      </c>
      <c r="BR51" s="129">
        <f t="shared" si="4"/>
        <v>360000</v>
      </c>
    </row>
    <row r="52" ht="14.25" customHeight="1">
      <c r="A52" s="63">
        <f t="shared" si="12"/>
        <v>49</v>
      </c>
      <c r="C52" s="205">
        <f t="shared" si="33"/>
        <v>85500</v>
      </c>
      <c r="D52" s="176">
        <f t="shared" si="34"/>
        <v>50092.54484</v>
      </c>
      <c r="E52" s="206">
        <f t="shared" si="5"/>
        <v>135592.5448</v>
      </c>
      <c r="F52" s="129"/>
      <c r="G52" s="205">
        <f t="shared" si="15"/>
        <v>39000</v>
      </c>
      <c r="H52" s="206">
        <f t="shared" si="16"/>
        <v>105000</v>
      </c>
      <c r="I52" s="129"/>
      <c r="J52" s="207">
        <f t="shared" si="35"/>
        <v>58185.20801</v>
      </c>
      <c r="K52" s="208">
        <f t="shared" si="54"/>
        <v>-4913.433716</v>
      </c>
      <c r="L52" s="129"/>
      <c r="M52" s="129"/>
      <c r="N52" s="129"/>
      <c r="O52" s="129"/>
      <c r="P52" s="129"/>
      <c r="Q52" s="129">
        <v>0.0</v>
      </c>
      <c r="R52" s="129">
        <v>0.0</v>
      </c>
      <c r="S52" s="129">
        <f t="shared" ref="S52:T52" si="140">+IF(Q52=1,RAND(),0)</f>
        <v>0</v>
      </c>
      <c r="T52" s="129">
        <f t="shared" si="140"/>
        <v>0</v>
      </c>
      <c r="U52" s="129">
        <f>+IF(S52=0,0,IF(S52&lt;=Hoja2!$N$5,Hoja2!$M$5,IF(Hoja2!M51&lt;=Hoja2!$N$6,Hoja2!$M$6,IF(S52&lt;=Hoja2!$N$7,Hoja2!$M$7,IF(S52&lt;=Hoja2!$N$8,Hoja2!$M$8,IF(S52&lt;=Hoja2!$N$9,Hoja2!$M$9,6))))))</f>
        <v>0</v>
      </c>
      <c r="V52" s="129">
        <f>+IF(T52=0,0,IF(T52&lt;=Hoja2!$O$5,Hoja2!$M$5,IF(T52&lt;=Hoja2!$O$6,Hoja2!$M$6,IF(T52&lt;=Hoja2!$O$7,Hoja2!$M$7,IF(T52&lt;=Hoja2!$O$8,Hoja2!$M$8,IF(T52&lt;=Hoja2!$O$9,Hoja2!$M$9,IF(S52&lt;=Hoja2!$O$10,Hoja2!$M$10,IF(S52&lt;=Hoja2!$O$11,Hoja2!$M$11,8))))))))</f>
        <v>0</v>
      </c>
      <c r="W52" s="156" t="str">
        <f t="shared" si="7"/>
        <v>si</v>
      </c>
      <c r="X52" s="157" t="str">
        <f t="shared" si="8"/>
        <v>no</v>
      </c>
      <c r="Y52" s="129"/>
      <c r="Z52" s="129"/>
      <c r="AA52" s="158">
        <f t="shared" si="37"/>
        <v>0</v>
      </c>
      <c r="AB52" s="159">
        <f t="shared" si="38"/>
        <v>0</v>
      </c>
      <c r="AC52" s="159">
        <f t="shared" si="39"/>
        <v>0</v>
      </c>
      <c r="AD52" s="159">
        <f t="shared" si="40"/>
        <v>0</v>
      </c>
      <c r="AE52" s="209">
        <f t="shared" si="41"/>
        <v>110000</v>
      </c>
      <c r="AF52" s="210">
        <f t="shared" si="42"/>
        <v>0</v>
      </c>
      <c r="AG52" s="210">
        <f t="shared" si="43"/>
        <v>0</v>
      </c>
      <c r="AH52" s="210">
        <f t="shared" si="44"/>
        <v>0</v>
      </c>
      <c r="AI52" s="211">
        <f t="shared" si="45"/>
        <v>0</v>
      </c>
      <c r="AJ52" s="212">
        <f t="shared" si="46"/>
        <v>0</v>
      </c>
      <c r="AK52" s="129"/>
      <c r="AL52" s="213">
        <f t="shared" si="47"/>
        <v>0</v>
      </c>
      <c r="AM52" s="214">
        <f t="shared" si="48"/>
        <v>0</v>
      </c>
      <c r="AN52" s="214">
        <f t="shared" si="49"/>
        <v>0</v>
      </c>
      <c r="AO52" s="215">
        <f t="shared" si="23"/>
        <v>73000</v>
      </c>
      <c r="AP52" s="172">
        <f t="shared" si="9"/>
        <v>224407.4552</v>
      </c>
      <c r="AQ52" s="129"/>
      <c r="AR52" s="216">
        <f t="shared" si="50"/>
        <v>35000</v>
      </c>
      <c r="AS52" s="217">
        <f t="shared" si="51"/>
        <v>29166.62426</v>
      </c>
      <c r="AT52" s="217">
        <f t="shared" si="24"/>
        <v>1000</v>
      </c>
      <c r="AU52" s="218">
        <f t="shared" si="30"/>
        <v>3000</v>
      </c>
      <c r="AV52" s="129"/>
      <c r="AW52" s="219">
        <f t="shared" ref="AW52:AX52" si="141">+IF(SUM(U47:U51)&gt;SUM(AW47:AW51),1,0)</f>
        <v>0</v>
      </c>
      <c r="AX52" s="220">
        <f t="shared" si="141"/>
        <v>0</v>
      </c>
      <c r="AY52" s="129"/>
      <c r="AZ52" s="181">
        <f t="shared" si="11"/>
        <v>1824.076362</v>
      </c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>
        <f t="shared" si="2"/>
        <v>180000</v>
      </c>
      <c r="BQ52" s="129">
        <f t="shared" si="3"/>
        <v>225000</v>
      </c>
      <c r="BR52" s="129">
        <f t="shared" si="4"/>
        <v>360000</v>
      </c>
    </row>
    <row r="53" ht="14.25" customHeight="1">
      <c r="A53" s="63">
        <f t="shared" si="12"/>
        <v>50</v>
      </c>
      <c r="C53" s="205">
        <f t="shared" si="33"/>
        <v>50500</v>
      </c>
      <c r="D53" s="176">
        <f t="shared" si="34"/>
        <v>63557.00553</v>
      </c>
      <c r="E53" s="206">
        <f t="shared" si="5"/>
        <v>114057.0055</v>
      </c>
      <c r="F53" s="129"/>
      <c r="G53" s="205">
        <f t="shared" si="15"/>
        <v>38000</v>
      </c>
      <c r="H53" s="206">
        <f t="shared" si="16"/>
        <v>102000</v>
      </c>
      <c r="I53" s="129"/>
      <c r="J53" s="207">
        <f t="shared" si="35"/>
        <v>67037.71872</v>
      </c>
      <c r="K53" s="208">
        <f t="shared" si="54"/>
        <v>18873.28806</v>
      </c>
      <c r="L53" s="129"/>
      <c r="M53" s="129"/>
      <c r="N53" s="129"/>
      <c r="O53" s="129"/>
      <c r="P53" s="129"/>
      <c r="Q53" s="129">
        <v>0.0</v>
      </c>
      <c r="R53" s="129">
        <v>0.0</v>
      </c>
      <c r="S53" s="129">
        <f t="shared" ref="S53:T53" si="142">+IF(Q53=1,RAND(),0)</f>
        <v>0</v>
      </c>
      <c r="T53" s="129">
        <f t="shared" si="142"/>
        <v>0</v>
      </c>
      <c r="U53" s="129">
        <f>+IF(S53=0,0,IF(S53&lt;=Hoja2!$N$5,Hoja2!$M$5,IF(Hoja2!M52&lt;=Hoja2!$N$6,Hoja2!$M$6,IF(S53&lt;=Hoja2!$N$7,Hoja2!$M$7,IF(S53&lt;=Hoja2!$N$8,Hoja2!$M$8,IF(S53&lt;=Hoja2!$N$9,Hoja2!$M$9,6))))))</f>
        <v>0</v>
      </c>
      <c r="V53" s="129">
        <f>+IF(T53=0,0,IF(T53&lt;=Hoja2!$O$5,Hoja2!$M$5,IF(T53&lt;=Hoja2!$O$6,Hoja2!$M$6,IF(T53&lt;=Hoja2!$O$7,Hoja2!$M$7,IF(T53&lt;=Hoja2!$O$8,Hoja2!$M$8,IF(T53&lt;=Hoja2!$O$9,Hoja2!$M$9,IF(S53&lt;=Hoja2!$O$10,Hoja2!$M$10,IF(S53&lt;=Hoja2!$O$11,Hoja2!$M$11,8))))))))</f>
        <v>0</v>
      </c>
      <c r="W53" s="156" t="str">
        <f t="shared" si="7"/>
        <v>si</v>
      </c>
      <c r="X53" s="157" t="str">
        <f t="shared" si="8"/>
        <v>no</v>
      </c>
      <c r="Y53" s="129"/>
      <c r="Z53" s="129"/>
      <c r="AA53" s="158">
        <f t="shared" si="37"/>
        <v>0</v>
      </c>
      <c r="AB53" s="159">
        <f t="shared" si="38"/>
        <v>0</v>
      </c>
      <c r="AC53" s="159">
        <f t="shared" si="39"/>
        <v>0</v>
      </c>
      <c r="AD53" s="159">
        <f t="shared" si="40"/>
        <v>0</v>
      </c>
      <c r="AE53" s="209">
        <f t="shared" si="41"/>
        <v>0</v>
      </c>
      <c r="AF53" s="210">
        <f t="shared" si="42"/>
        <v>0</v>
      </c>
      <c r="AG53" s="210">
        <f t="shared" si="43"/>
        <v>0</v>
      </c>
      <c r="AH53" s="210">
        <f t="shared" si="44"/>
        <v>0</v>
      </c>
      <c r="AI53" s="211">
        <f t="shared" si="45"/>
        <v>0</v>
      </c>
      <c r="AJ53" s="212">
        <f t="shared" si="46"/>
        <v>0</v>
      </c>
      <c r="AK53" s="129"/>
      <c r="AL53" s="213">
        <f t="shared" si="47"/>
        <v>0</v>
      </c>
      <c r="AM53" s="214">
        <f t="shared" si="48"/>
        <v>0</v>
      </c>
      <c r="AN53" s="214">
        <f t="shared" si="49"/>
        <v>0</v>
      </c>
      <c r="AO53" s="215">
        <f t="shared" si="23"/>
        <v>0</v>
      </c>
      <c r="AP53" s="172">
        <f t="shared" si="9"/>
        <v>245942.9945</v>
      </c>
      <c r="AQ53" s="129"/>
      <c r="AR53" s="216">
        <f t="shared" si="50"/>
        <v>35000</v>
      </c>
      <c r="AS53" s="217">
        <f t="shared" si="51"/>
        <v>28535.53931</v>
      </c>
      <c r="AT53" s="217">
        <f t="shared" si="24"/>
        <v>1000</v>
      </c>
      <c r="AU53" s="218">
        <f t="shared" si="30"/>
        <v>3000</v>
      </c>
      <c r="AV53" s="129"/>
      <c r="AW53" s="219">
        <f t="shared" ref="AW53:AX53" si="143">+IF(SUM(U48:U52)&gt;SUM(AW48:AW52),1,0)</f>
        <v>0</v>
      </c>
      <c r="AX53" s="220">
        <f t="shared" si="143"/>
        <v>0</v>
      </c>
      <c r="AY53" s="129"/>
      <c r="AZ53" s="181">
        <f t="shared" si="11"/>
        <v>3558.094863</v>
      </c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>
        <f t="shared" si="2"/>
        <v>180000</v>
      </c>
      <c r="BQ53" s="129">
        <f t="shared" si="3"/>
        <v>225000</v>
      </c>
      <c r="BR53" s="129">
        <f t="shared" si="4"/>
        <v>360000</v>
      </c>
    </row>
    <row r="54" ht="14.25" customHeight="1">
      <c r="A54" s="63">
        <f t="shared" si="12"/>
        <v>51</v>
      </c>
      <c r="C54" s="205">
        <f t="shared" si="33"/>
        <v>15500</v>
      </c>
      <c r="D54" s="176">
        <f t="shared" si="34"/>
        <v>77493.53523</v>
      </c>
      <c r="E54" s="206">
        <f t="shared" si="5"/>
        <v>92993.53523</v>
      </c>
      <c r="F54" s="129"/>
      <c r="G54" s="205">
        <f t="shared" si="15"/>
        <v>37000</v>
      </c>
      <c r="H54" s="206">
        <f t="shared" si="16"/>
        <v>99000</v>
      </c>
      <c r="I54" s="129"/>
      <c r="J54" s="207">
        <f t="shared" si="35"/>
        <v>76880.86561</v>
      </c>
      <c r="K54" s="208">
        <f t="shared" si="54"/>
        <v>42073.85139</v>
      </c>
      <c r="L54" s="129"/>
      <c r="M54" s="129"/>
      <c r="N54" s="129"/>
      <c r="O54" s="129"/>
      <c r="P54" s="129"/>
      <c r="Q54" s="129">
        <v>0.0</v>
      </c>
      <c r="R54" s="129">
        <v>0.0</v>
      </c>
      <c r="S54" s="129">
        <f t="shared" ref="S54:T54" si="144">+IF(Q54=1,RAND(),0)</f>
        <v>0</v>
      </c>
      <c r="T54" s="129">
        <f t="shared" si="144"/>
        <v>0</v>
      </c>
      <c r="U54" s="129">
        <f>+IF(S54=0,0,IF(S54&lt;=Hoja2!$N$5,Hoja2!$M$5,IF(Hoja2!M53&lt;=Hoja2!$N$6,Hoja2!$M$6,IF(S54&lt;=Hoja2!$N$7,Hoja2!$M$7,IF(S54&lt;=Hoja2!$N$8,Hoja2!$M$8,IF(S54&lt;=Hoja2!$N$9,Hoja2!$M$9,6))))))</f>
        <v>0</v>
      </c>
      <c r="V54" s="129">
        <f>+IF(T54=0,0,IF(T54&lt;=Hoja2!$O$5,Hoja2!$M$5,IF(T54&lt;=Hoja2!$O$6,Hoja2!$M$6,IF(T54&lt;=Hoja2!$O$7,Hoja2!$M$7,IF(T54&lt;=Hoja2!$O$8,Hoja2!$M$8,IF(T54&lt;=Hoja2!$O$9,Hoja2!$M$9,IF(S54&lt;=Hoja2!$O$10,Hoja2!$M$10,IF(S54&lt;=Hoja2!$O$11,Hoja2!$M$11,8))))))))</f>
        <v>0</v>
      </c>
      <c r="W54" s="156" t="str">
        <f t="shared" si="7"/>
        <v>si</v>
      </c>
      <c r="X54" s="157" t="str">
        <f t="shared" si="8"/>
        <v>no</v>
      </c>
      <c r="Y54" s="129"/>
      <c r="Z54" s="129"/>
      <c r="AA54" s="158">
        <f t="shared" si="37"/>
        <v>0</v>
      </c>
      <c r="AB54" s="159">
        <f t="shared" si="38"/>
        <v>0</v>
      </c>
      <c r="AC54" s="159">
        <f t="shared" si="39"/>
        <v>0</v>
      </c>
      <c r="AD54" s="159">
        <f t="shared" si="40"/>
        <v>0</v>
      </c>
      <c r="AE54" s="209">
        <f t="shared" si="41"/>
        <v>0</v>
      </c>
      <c r="AF54" s="210">
        <f t="shared" si="42"/>
        <v>0</v>
      </c>
      <c r="AG54" s="210">
        <f t="shared" si="43"/>
        <v>0</v>
      </c>
      <c r="AH54" s="210">
        <f t="shared" si="44"/>
        <v>0</v>
      </c>
      <c r="AI54" s="211">
        <f t="shared" si="45"/>
        <v>0</v>
      </c>
      <c r="AJ54" s="212">
        <f t="shared" si="46"/>
        <v>0</v>
      </c>
      <c r="AK54" s="129"/>
      <c r="AL54" s="213">
        <f t="shared" si="47"/>
        <v>0</v>
      </c>
      <c r="AM54" s="214">
        <f t="shared" si="48"/>
        <v>0</v>
      </c>
      <c r="AN54" s="214">
        <f t="shared" si="49"/>
        <v>0</v>
      </c>
      <c r="AO54" s="215">
        <f t="shared" si="23"/>
        <v>0</v>
      </c>
      <c r="AP54" s="172">
        <f t="shared" si="9"/>
        <v>267006.4648</v>
      </c>
      <c r="AQ54" s="129"/>
      <c r="AR54" s="216">
        <f t="shared" si="50"/>
        <v>35000</v>
      </c>
      <c r="AS54" s="217">
        <f t="shared" si="51"/>
        <v>28063.4703</v>
      </c>
      <c r="AT54" s="217">
        <f t="shared" si="24"/>
        <v>1000</v>
      </c>
      <c r="AU54" s="218">
        <f t="shared" si="30"/>
        <v>3000</v>
      </c>
      <c r="AV54" s="129"/>
      <c r="AW54" s="219">
        <f t="shared" ref="AW54:AX54" si="145">+IF(SUM(U49:U53)&gt;SUM(AW49:AW53),1,0)</f>
        <v>0</v>
      </c>
      <c r="AX54" s="220">
        <f t="shared" si="145"/>
        <v>0</v>
      </c>
      <c r="AY54" s="129"/>
      <c r="AZ54" s="181">
        <f t="shared" si="11"/>
        <v>3079.260757</v>
      </c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>
        <f t="shared" si="2"/>
        <v>180000</v>
      </c>
      <c r="BQ54" s="129">
        <f t="shared" si="3"/>
        <v>225000</v>
      </c>
      <c r="BR54" s="129">
        <f t="shared" si="4"/>
        <v>360000</v>
      </c>
    </row>
    <row r="55" ht="14.25" customHeight="1">
      <c r="A55" s="63">
        <f t="shared" si="12"/>
        <v>52</v>
      </c>
      <c r="C55" s="205">
        <f t="shared" si="33"/>
        <v>90500</v>
      </c>
      <c r="D55" s="176">
        <f t="shared" si="34"/>
        <v>90078.72656</v>
      </c>
      <c r="E55" s="206">
        <f t="shared" si="5"/>
        <v>180578.7266</v>
      </c>
      <c r="F55" s="129"/>
      <c r="G55" s="205">
        <f t="shared" si="15"/>
        <v>36000</v>
      </c>
      <c r="H55" s="206">
        <f t="shared" si="16"/>
        <v>96000</v>
      </c>
      <c r="I55" s="129"/>
      <c r="J55" s="207">
        <f t="shared" si="35"/>
        <v>87821.92871</v>
      </c>
      <c r="K55" s="208">
        <f t="shared" si="54"/>
        <v>64866.12943</v>
      </c>
      <c r="L55" s="129"/>
      <c r="M55" s="129"/>
      <c r="N55" s="129"/>
      <c r="O55" s="129"/>
      <c r="P55" s="129"/>
      <c r="Q55" s="129">
        <v>0.0</v>
      </c>
      <c r="R55" s="129">
        <v>0.0</v>
      </c>
      <c r="S55" s="129">
        <f t="shared" ref="S55:T55" si="146">+IF(Q55=1,RAND(),0)</f>
        <v>0</v>
      </c>
      <c r="T55" s="129">
        <f t="shared" si="146"/>
        <v>0</v>
      </c>
      <c r="U55" s="129">
        <f>+IF(S55=0,0,IF(S55&lt;=Hoja2!$N$5,Hoja2!$M$5,IF(Hoja2!M54&lt;=Hoja2!$N$6,Hoja2!$M$6,IF(S55&lt;=Hoja2!$N$7,Hoja2!$M$7,IF(S55&lt;=Hoja2!$N$8,Hoja2!$M$8,IF(S55&lt;=Hoja2!$N$9,Hoja2!$M$9,6))))))</f>
        <v>0</v>
      </c>
      <c r="V55" s="129">
        <f>+IF(T55=0,0,IF(T55&lt;=Hoja2!$O$5,Hoja2!$M$5,IF(T55&lt;=Hoja2!$O$6,Hoja2!$M$6,IF(T55&lt;=Hoja2!$O$7,Hoja2!$M$7,IF(T55&lt;=Hoja2!$O$8,Hoja2!$M$8,IF(T55&lt;=Hoja2!$O$9,Hoja2!$M$9,IF(S55&lt;=Hoja2!$O$10,Hoja2!$M$10,IF(S55&lt;=Hoja2!$O$11,Hoja2!$M$11,8))))))))</f>
        <v>0</v>
      </c>
      <c r="W55" s="156" t="str">
        <f t="shared" si="7"/>
        <v>si</v>
      </c>
      <c r="X55" s="157" t="str">
        <f t="shared" si="8"/>
        <v>no</v>
      </c>
      <c r="Y55" s="129"/>
      <c r="Z55" s="129"/>
      <c r="AA55" s="158">
        <f t="shared" si="37"/>
        <v>0</v>
      </c>
      <c r="AB55" s="159">
        <f t="shared" si="38"/>
        <v>0</v>
      </c>
      <c r="AC55" s="159">
        <f t="shared" si="39"/>
        <v>0</v>
      </c>
      <c r="AD55" s="159">
        <f t="shared" si="40"/>
        <v>0</v>
      </c>
      <c r="AE55" s="209">
        <f t="shared" si="41"/>
        <v>0</v>
      </c>
      <c r="AF55" s="210">
        <f t="shared" si="42"/>
        <v>0</v>
      </c>
      <c r="AG55" s="210">
        <f t="shared" si="43"/>
        <v>0</v>
      </c>
      <c r="AH55" s="210">
        <f t="shared" si="44"/>
        <v>0</v>
      </c>
      <c r="AI55" s="211">
        <f t="shared" si="45"/>
        <v>0</v>
      </c>
      <c r="AJ55" s="212">
        <f t="shared" si="46"/>
        <v>0</v>
      </c>
      <c r="AK55" s="129"/>
      <c r="AL55" s="213">
        <f t="shared" si="47"/>
        <v>110000</v>
      </c>
      <c r="AM55" s="214">
        <f t="shared" si="48"/>
        <v>0</v>
      </c>
      <c r="AN55" s="214">
        <f t="shared" si="49"/>
        <v>0</v>
      </c>
      <c r="AO55" s="215">
        <f t="shared" si="23"/>
        <v>0</v>
      </c>
      <c r="AP55" s="172">
        <f t="shared" si="9"/>
        <v>179421.2734</v>
      </c>
      <c r="AQ55" s="129"/>
      <c r="AR55" s="216">
        <f t="shared" si="50"/>
        <v>35000</v>
      </c>
      <c r="AS55" s="217">
        <f t="shared" si="51"/>
        <v>29414.80867</v>
      </c>
      <c r="AT55" s="217">
        <f t="shared" si="24"/>
        <v>1000</v>
      </c>
      <c r="AU55" s="218">
        <f t="shared" si="30"/>
        <v>3000</v>
      </c>
      <c r="AV55" s="129"/>
      <c r="AW55" s="219">
        <f t="shared" ref="AW55:AX55" si="147">+IF(SUM(U50:U54)&gt;SUM(AW50:AW54),1,0)</f>
        <v>0</v>
      </c>
      <c r="AX55" s="220">
        <f t="shared" si="147"/>
        <v>0</v>
      </c>
      <c r="AY55" s="129"/>
      <c r="AZ55" s="181">
        <f t="shared" si="11"/>
        <v>2435.328321</v>
      </c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>
        <f t="shared" si="2"/>
        <v>180000</v>
      </c>
      <c r="BQ55" s="129">
        <f t="shared" si="3"/>
        <v>225000</v>
      </c>
      <c r="BR55" s="129">
        <f t="shared" si="4"/>
        <v>360000</v>
      </c>
    </row>
    <row r="56" ht="14.25" customHeight="1">
      <c r="A56" s="63">
        <f t="shared" si="12"/>
        <v>53</v>
      </c>
      <c r="C56" s="205">
        <f t="shared" si="33"/>
        <v>55500</v>
      </c>
      <c r="D56" s="176">
        <f t="shared" si="34"/>
        <v>102245.1884</v>
      </c>
      <c r="E56" s="206">
        <f t="shared" si="5"/>
        <v>157745.1884</v>
      </c>
      <c r="F56" s="129"/>
      <c r="G56" s="205">
        <f t="shared" si="15"/>
        <v>35000</v>
      </c>
      <c r="H56" s="206">
        <f t="shared" si="16"/>
        <v>93000</v>
      </c>
      <c r="I56" s="129"/>
      <c r="J56" s="207">
        <f t="shared" si="35"/>
        <v>0</v>
      </c>
      <c r="K56" s="208">
        <f t="shared" si="54"/>
        <v>88314.9711</v>
      </c>
      <c r="L56" s="129"/>
      <c r="M56" s="129"/>
      <c r="N56" s="129"/>
      <c r="O56" s="129"/>
      <c r="P56" s="129"/>
      <c r="Q56" s="129">
        <v>0.0</v>
      </c>
      <c r="R56" s="129">
        <v>0.0</v>
      </c>
      <c r="S56" s="129">
        <f t="shared" ref="S56:T56" si="148">+IF(Q56=1,RAND(),0)</f>
        <v>0</v>
      </c>
      <c r="T56" s="129">
        <f t="shared" si="148"/>
        <v>0</v>
      </c>
      <c r="U56" s="129">
        <f>+IF(S56=0,0,IF(S56&lt;=Hoja2!$N$5,Hoja2!$M$5,IF(Hoja2!M55&lt;=Hoja2!$N$6,Hoja2!$M$6,IF(S56&lt;=Hoja2!$N$7,Hoja2!$M$7,IF(S56&lt;=Hoja2!$N$8,Hoja2!$M$8,IF(S56&lt;=Hoja2!$N$9,Hoja2!$M$9,6))))))</f>
        <v>0</v>
      </c>
      <c r="V56" s="129">
        <f>+IF(T56=0,0,IF(T56&lt;=Hoja2!$O$5,Hoja2!$M$5,IF(T56&lt;=Hoja2!$O$6,Hoja2!$M$6,IF(T56&lt;=Hoja2!$O$7,Hoja2!$M$7,IF(T56&lt;=Hoja2!$O$8,Hoja2!$M$8,IF(T56&lt;=Hoja2!$O$9,Hoja2!$M$9,IF(S56&lt;=Hoja2!$O$10,Hoja2!$M$10,IF(S56&lt;=Hoja2!$O$11,Hoja2!$M$11,8))))))))</f>
        <v>0</v>
      </c>
      <c r="W56" s="156" t="str">
        <f t="shared" si="7"/>
        <v>si</v>
      </c>
      <c r="X56" s="157" t="str">
        <f t="shared" si="8"/>
        <v>no</v>
      </c>
      <c r="Y56" s="129"/>
      <c r="Z56" s="129"/>
      <c r="AA56" s="158">
        <f t="shared" si="37"/>
        <v>0</v>
      </c>
      <c r="AB56" s="159">
        <f t="shared" si="38"/>
        <v>110000</v>
      </c>
      <c r="AC56" s="159">
        <f t="shared" si="39"/>
        <v>0</v>
      </c>
      <c r="AD56" s="159">
        <f t="shared" si="40"/>
        <v>0</v>
      </c>
      <c r="AE56" s="209">
        <f t="shared" si="41"/>
        <v>0</v>
      </c>
      <c r="AF56" s="210">
        <f t="shared" si="42"/>
        <v>0</v>
      </c>
      <c r="AG56" s="210">
        <f t="shared" si="43"/>
        <v>0</v>
      </c>
      <c r="AH56" s="210">
        <f t="shared" si="44"/>
        <v>0</v>
      </c>
      <c r="AI56" s="211">
        <f t="shared" si="45"/>
        <v>0</v>
      </c>
      <c r="AJ56" s="212">
        <f t="shared" si="46"/>
        <v>0</v>
      </c>
      <c r="AK56" s="129"/>
      <c r="AL56" s="213">
        <f t="shared" si="47"/>
        <v>0</v>
      </c>
      <c r="AM56" s="214">
        <f t="shared" si="48"/>
        <v>0</v>
      </c>
      <c r="AN56" s="214">
        <f t="shared" si="49"/>
        <v>0</v>
      </c>
      <c r="AO56" s="215">
        <f t="shared" si="23"/>
        <v>0</v>
      </c>
      <c r="AP56" s="172">
        <f t="shared" si="9"/>
        <v>202254.8116</v>
      </c>
      <c r="AQ56" s="129"/>
      <c r="AR56" s="216">
        <f t="shared" si="50"/>
        <v>35000</v>
      </c>
      <c r="AS56" s="217">
        <f t="shared" si="51"/>
        <v>29833.53819</v>
      </c>
      <c r="AT56" s="217">
        <f t="shared" si="24"/>
        <v>1000</v>
      </c>
      <c r="AU56" s="218">
        <f t="shared" si="30"/>
        <v>3000</v>
      </c>
      <c r="AV56" s="129"/>
      <c r="AW56" s="219">
        <f t="shared" ref="AW56:AX56" si="149">+IF(SUM(U51:U55)&gt;SUM(AW51:AW55),1,0)</f>
        <v>0</v>
      </c>
      <c r="AX56" s="220">
        <f t="shared" si="149"/>
        <v>0</v>
      </c>
      <c r="AY56" s="129"/>
      <c r="AZ56" s="181">
        <f t="shared" si="11"/>
        <v>2539.572348</v>
      </c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>
        <f t="shared" si="2"/>
        <v>180000</v>
      </c>
      <c r="BQ56" s="129">
        <f t="shared" si="3"/>
        <v>225000</v>
      </c>
      <c r="BR56" s="129">
        <f t="shared" si="4"/>
        <v>360000</v>
      </c>
    </row>
    <row r="57" ht="14.25" customHeight="1">
      <c r="A57" s="63">
        <f t="shared" si="12"/>
        <v>54</v>
      </c>
      <c r="C57" s="205">
        <f t="shared" si="33"/>
        <v>20500</v>
      </c>
      <c r="D57" s="176">
        <f t="shared" si="34"/>
        <v>40741.81609</v>
      </c>
      <c r="E57" s="206">
        <f t="shared" si="5"/>
        <v>61241.81609</v>
      </c>
      <c r="F57" s="129"/>
      <c r="G57" s="205">
        <f t="shared" si="15"/>
        <v>34000</v>
      </c>
      <c r="H57" s="206">
        <f t="shared" si="16"/>
        <v>90000</v>
      </c>
      <c r="I57" s="129"/>
      <c r="J57" s="207">
        <f t="shared" si="35"/>
        <v>9815.907843</v>
      </c>
      <c r="K57" s="208">
        <f t="shared" si="54"/>
        <v>37608.21412</v>
      </c>
      <c r="L57" s="129"/>
      <c r="M57" s="129"/>
      <c r="N57" s="129"/>
      <c r="O57" s="129"/>
      <c r="P57" s="129"/>
      <c r="Q57" s="129">
        <v>0.0</v>
      </c>
      <c r="R57" s="129">
        <v>0.0</v>
      </c>
      <c r="S57" s="129">
        <f t="shared" ref="S57:T57" si="150">+IF(Q57=1,RAND(),0)</f>
        <v>0</v>
      </c>
      <c r="T57" s="129">
        <f t="shared" si="150"/>
        <v>0</v>
      </c>
      <c r="U57" s="129">
        <f>+IF(S57=0,0,IF(S57&lt;=Hoja2!$N$5,Hoja2!$M$5,IF(Hoja2!M56&lt;=Hoja2!$N$6,Hoja2!$M$6,IF(S57&lt;=Hoja2!$N$7,Hoja2!$M$7,IF(S57&lt;=Hoja2!$N$8,Hoja2!$M$8,IF(S57&lt;=Hoja2!$N$9,Hoja2!$M$9,6))))))</f>
        <v>0</v>
      </c>
      <c r="V57" s="129">
        <f>+IF(T57=0,0,IF(T57&lt;=Hoja2!$O$5,Hoja2!$M$5,IF(T57&lt;=Hoja2!$O$6,Hoja2!$M$6,IF(T57&lt;=Hoja2!$O$7,Hoja2!$M$7,IF(T57&lt;=Hoja2!$O$8,Hoja2!$M$8,IF(T57&lt;=Hoja2!$O$9,Hoja2!$M$9,IF(S57&lt;=Hoja2!$O$10,Hoja2!$M$10,IF(S57&lt;=Hoja2!$O$11,Hoja2!$M$11,8))))))))</f>
        <v>0</v>
      </c>
      <c r="W57" s="156" t="str">
        <f t="shared" si="7"/>
        <v>si</v>
      </c>
      <c r="X57" s="157" t="str">
        <f t="shared" si="8"/>
        <v>no</v>
      </c>
      <c r="Y57" s="129"/>
      <c r="Z57" s="129"/>
      <c r="AA57" s="158">
        <f t="shared" si="37"/>
        <v>0</v>
      </c>
      <c r="AB57" s="159">
        <f t="shared" si="38"/>
        <v>0</v>
      </c>
      <c r="AC57" s="159">
        <f t="shared" si="39"/>
        <v>0</v>
      </c>
      <c r="AD57" s="159">
        <f t="shared" si="40"/>
        <v>0</v>
      </c>
      <c r="AE57" s="209">
        <f t="shared" si="41"/>
        <v>0</v>
      </c>
      <c r="AF57" s="210">
        <f t="shared" si="42"/>
        <v>0</v>
      </c>
      <c r="AG57" s="210">
        <f t="shared" si="43"/>
        <v>73000</v>
      </c>
      <c r="AH57" s="210">
        <f t="shared" si="44"/>
        <v>0</v>
      </c>
      <c r="AI57" s="211">
        <f t="shared" si="45"/>
        <v>0</v>
      </c>
      <c r="AJ57" s="212">
        <f t="shared" si="46"/>
        <v>0</v>
      </c>
      <c r="AK57" s="129"/>
      <c r="AL57" s="213">
        <f t="shared" si="47"/>
        <v>0</v>
      </c>
      <c r="AM57" s="214">
        <f t="shared" si="48"/>
        <v>0</v>
      </c>
      <c r="AN57" s="214">
        <f t="shared" si="49"/>
        <v>75000</v>
      </c>
      <c r="AO57" s="215">
        <f t="shared" si="23"/>
        <v>0</v>
      </c>
      <c r="AP57" s="172">
        <f t="shared" si="9"/>
        <v>298758.1839</v>
      </c>
      <c r="AQ57" s="129"/>
      <c r="AR57" s="216">
        <f t="shared" si="50"/>
        <v>35000</v>
      </c>
      <c r="AS57" s="217">
        <f t="shared" si="51"/>
        <v>28503.37228</v>
      </c>
      <c r="AT57" s="217">
        <f t="shared" si="24"/>
        <v>1000</v>
      </c>
      <c r="AU57" s="218">
        <f t="shared" si="30"/>
        <v>3000</v>
      </c>
      <c r="AV57" s="129"/>
      <c r="AW57" s="219">
        <f t="shared" ref="AW57:AX57" si="151">+IF(SUM(U52:U56)&gt;SUM(AW52:AW56),1,0)</f>
        <v>0</v>
      </c>
      <c r="AX57" s="220">
        <f t="shared" si="151"/>
        <v>0</v>
      </c>
      <c r="AY57" s="129"/>
      <c r="AZ57" s="181">
        <f t="shared" si="11"/>
        <v>3221.283705</v>
      </c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>
        <f t="shared" si="2"/>
        <v>180000</v>
      </c>
      <c r="BQ57" s="129">
        <f t="shared" si="3"/>
        <v>225000</v>
      </c>
      <c r="BR57" s="129">
        <f t="shared" si="4"/>
        <v>360000</v>
      </c>
    </row>
    <row r="58" ht="14.25" customHeight="1">
      <c r="A58" s="63">
        <f t="shared" si="12"/>
        <v>55</v>
      </c>
      <c r="C58" s="205">
        <f t="shared" si="33"/>
        <v>0</v>
      </c>
      <c r="D58" s="176">
        <f t="shared" si="34"/>
        <v>64985.74759</v>
      </c>
      <c r="E58" s="206">
        <f t="shared" si="5"/>
        <v>64985.74759</v>
      </c>
      <c r="F58" s="129"/>
      <c r="G58" s="205">
        <f t="shared" si="15"/>
        <v>33000</v>
      </c>
      <c r="H58" s="206">
        <f t="shared" si="16"/>
        <v>87000</v>
      </c>
      <c r="I58" s="129"/>
      <c r="J58" s="207">
        <f t="shared" si="35"/>
        <v>20320.09953</v>
      </c>
      <c r="K58" s="208">
        <f t="shared" si="54"/>
        <v>61225.43081</v>
      </c>
      <c r="L58" s="129"/>
      <c r="M58" s="129"/>
      <c r="N58" s="129"/>
      <c r="O58" s="129"/>
      <c r="P58" s="129"/>
      <c r="Q58" s="129">
        <v>0.0</v>
      </c>
      <c r="R58" s="129">
        <v>0.0</v>
      </c>
      <c r="S58" s="129">
        <f t="shared" ref="S58:T58" si="152">+IF(Q58=1,RAND(),0)</f>
        <v>0</v>
      </c>
      <c r="T58" s="129">
        <f t="shared" si="152"/>
        <v>0</v>
      </c>
      <c r="U58" s="129">
        <f>+IF(S58=0,0,IF(S58&lt;=Hoja2!$N$5,Hoja2!$M$5,IF(Hoja2!M57&lt;=Hoja2!$N$6,Hoja2!$M$6,IF(S58&lt;=Hoja2!$N$7,Hoja2!$M$7,IF(S58&lt;=Hoja2!$N$8,Hoja2!$M$8,IF(S58&lt;=Hoja2!$N$9,Hoja2!$M$9,6))))))</f>
        <v>0</v>
      </c>
      <c r="V58" s="129">
        <f>+IF(T58=0,0,IF(T58&lt;=Hoja2!$O$5,Hoja2!$M$5,IF(T58&lt;=Hoja2!$O$6,Hoja2!$M$6,IF(T58&lt;=Hoja2!$O$7,Hoja2!$M$7,IF(T58&lt;=Hoja2!$O$8,Hoja2!$M$8,IF(T58&lt;=Hoja2!$O$9,Hoja2!$M$9,IF(S58&lt;=Hoja2!$O$10,Hoja2!$M$10,IF(S58&lt;=Hoja2!$O$11,Hoja2!$M$11,8))))))))</f>
        <v>0</v>
      </c>
      <c r="W58" s="156" t="str">
        <f t="shared" si="7"/>
        <v>si</v>
      </c>
      <c r="X58" s="157" t="str">
        <f t="shared" si="8"/>
        <v>no</v>
      </c>
      <c r="Y58" s="129"/>
      <c r="Z58" s="129"/>
      <c r="AA58" s="158">
        <f t="shared" si="37"/>
        <v>0</v>
      </c>
      <c r="AB58" s="159">
        <f t="shared" si="38"/>
        <v>0</v>
      </c>
      <c r="AC58" s="159">
        <f t="shared" si="39"/>
        <v>0</v>
      </c>
      <c r="AD58" s="159">
        <f t="shared" si="40"/>
        <v>0</v>
      </c>
      <c r="AE58" s="209">
        <f t="shared" si="41"/>
        <v>0</v>
      </c>
      <c r="AF58" s="210">
        <f t="shared" si="42"/>
        <v>0</v>
      </c>
      <c r="AG58" s="210">
        <f t="shared" si="43"/>
        <v>0</v>
      </c>
      <c r="AH58" s="210">
        <f t="shared" si="44"/>
        <v>0</v>
      </c>
      <c r="AI58" s="211">
        <f t="shared" si="45"/>
        <v>0</v>
      </c>
      <c r="AJ58" s="212">
        <f t="shared" si="46"/>
        <v>0</v>
      </c>
      <c r="AK58" s="129"/>
      <c r="AL58" s="213">
        <f t="shared" si="47"/>
        <v>0</v>
      </c>
      <c r="AM58" s="214">
        <f t="shared" si="48"/>
        <v>0</v>
      </c>
      <c r="AN58" s="214">
        <f t="shared" si="49"/>
        <v>0</v>
      </c>
      <c r="AO58" s="215">
        <f t="shared" si="23"/>
        <v>0</v>
      </c>
      <c r="AP58" s="172">
        <f t="shared" si="9"/>
        <v>295014.2524</v>
      </c>
      <c r="AQ58" s="129"/>
      <c r="AR58" s="216">
        <f t="shared" si="50"/>
        <v>20500</v>
      </c>
      <c r="AS58" s="217">
        <f t="shared" si="51"/>
        <v>17756.0685</v>
      </c>
      <c r="AT58" s="217">
        <f t="shared" si="24"/>
        <v>1000</v>
      </c>
      <c r="AU58" s="218">
        <f t="shared" si="30"/>
        <v>3000</v>
      </c>
      <c r="AV58" s="129"/>
      <c r="AW58" s="219">
        <f t="shared" ref="AW58:AX58" si="153">+IF(SUM(U53:U57)&gt;SUM(AW53:AW57),1,0)</f>
        <v>0</v>
      </c>
      <c r="AX58" s="220">
        <f t="shared" si="153"/>
        <v>0</v>
      </c>
      <c r="AY58" s="129"/>
      <c r="AZ58" s="181">
        <f t="shared" si="11"/>
        <v>2047.123642</v>
      </c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>
        <f t="shared" si="2"/>
        <v>180000</v>
      </c>
      <c r="BQ58" s="129">
        <f t="shared" si="3"/>
        <v>225000</v>
      </c>
      <c r="BR58" s="129">
        <f t="shared" si="4"/>
        <v>360000</v>
      </c>
    </row>
    <row r="59" ht="14.25" customHeight="1">
      <c r="A59" s="63">
        <f t="shared" si="12"/>
        <v>56</v>
      </c>
      <c r="C59" s="205">
        <f t="shared" si="33"/>
        <v>80200</v>
      </c>
      <c r="D59" s="176">
        <f t="shared" si="34"/>
        <v>77680.57687</v>
      </c>
      <c r="E59" s="206">
        <f t="shared" si="5"/>
        <v>157880.5769</v>
      </c>
      <c r="F59" s="129"/>
      <c r="G59" s="205">
        <f t="shared" si="15"/>
        <v>32000</v>
      </c>
      <c r="H59" s="206">
        <f t="shared" si="16"/>
        <v>84000</v>
      </c>
      <c r="I59" s="129"/>
      <c r="J59" s="207">
        <f t="shared" si="35"/>
        <v>30900.54696</v>
      </c>
      <c r="K59" s="208">
        <f t="shared" si="54"/>
        <v>84088.43951</v>
      </c>
      <c r="L59" s="129"/>
      <c r="M59" s="129"/>
      <c r="N59" s="129"/>
      <c r="O59" s="129"/>
      <c r="P59" s="129"/>
      <c r="Q59" s="129">
        <v>0.0</v>
      </c>
      <c r="R59" s="129">
        <v>0.0</v>
      </c>
      <c r="S59" s="129">
        <f t="shared" ref="S59:T59" si="154">+IF(Q59=1,RAND(),0)</f>
        <v>0</v>
      </c>
      <c r="T59" s="129">
        <f t="shared" si="154"/>
        <v>0</v>
      </c>
      <c r="U59" s="129">
        <f>+IF(S59=0,0,IF(S59&lt;=Hoja2!$N$5,Hoja2!$M$5,IF(Hoja2!M58&lt;=Hoja2!$N$6,Hoja2!$M$6,IF(S59&lt;=Hoja2!$N$7,Hoja2!$M$7,IF(S59&lt;=Hoja2!$N$8,Hoja2!$M$8,IF(S59&lt;=Hoja2!$N$9,Hoja2!$M$9,6))))))</f>
        <v>0</v>
      </c>
      <c r="V59" s="129">
        <f>+IF(T59=0,0,IF(T59&lt;=Hoja2!$O$5,Hoja2!$M$5,IF(T59&lt;=Hoja2!$O$6,Hoja2!$M$6,IF(T59&lt;=Hoja2!$O$7,Hoja2!$M$7,IF(T59&lt;=Hoja2!$O$8,Hoja2!$M$8,IF(T59&lt;=Hoja2!$O$9,Hoja2!$M$9,IF(S59&lt;=Hoja2!$O$10,Hoja2!$M$10,IF(S59&lt;=Hoja2!$O$11,Hoja2!$M$11,8))))))))</f>
        <v>0</v>
      </c>
      <c r="W59" s="156" t="str">
        <f t="shared" si="7"/>
        <v>si</v>
      </c>
      <c r="X59" s="157" t="str">
        <f t="shared" si="8"/>
        <v>no</v>
      </c>
      <c r="Y59" s="129"/>
      <c r="Z59" s="129"/>
      <c r="AA59" s="158">
        <f t="shared" si="37"/>
        <v>0</v>
      </c>
      <c r="AB59" s="159">
        <f t="shared" si="38"/>
        <v>0</v>
      </c>
      <c r="AC59" s="159">
        <f t="shared" si="39"/>
        <v>0</v>
      </c>
      <c r="AD59" s="159">
        <f t="shared" si="40"/>
        <v>0</v>
      </c>
      <c r="AE59" s="209">
        <f t="shared" si="41"/>
        <v>0</v>
      </c>
      <c r="AF59" s="210">
        <f t="shared" si="42"/>
        <v>0</v>
      </c>
      <c r="AG59" s="210">
        <f t="shared" si="43"/>
        <v>0</v>
      </c>
      <c r="AH59" s="210">
        <f t="shared" si="44"/>
        <v>0</v>
      </c>
      <c r="AI59" s="211">
        <f t="shared" si="45"/>
        <v>0</v>
      </c>
      <c r="AJ59" s="212">
        <f t="shared" si="46"/>
        <v>0</v>
      </c>
      <c r="AK59" s="129"/>
      <c r="AL59" s="213">
        <f t="shared" si="47"/>
        <v>115200</v>
      </c>
      <c r="AM59" s="214">
        <f t="shared" si="48"/>
        <v>0</v>
      </c>
      <c r="AN59" s="214">
        <f t="shared" si="49"/>
        <v>0</v>
      </c>
      <c r="AO59" s="215">
        <f t="shared" si="23"/>
        <v>0</v>
      </c>
      <c r="AP59" s="172">
        <f t="shared" si="9"/>
        <v>202119.4231</v>
      </c>
      <c r="AQ59" s="129"/>
      <c r="AR59" s="216">
        <f t="shared" si="50"/>
        <v>35000</v>
      </c>
      <c r="AS59" s="217">
        <f t="shared" si="51"/>
        <v>29305.17072</v>
      </c>
      <c r="AT59" s="217">
        <f t="shared" si="24"/>
        <v>1000</v>
      </c>
      <c r="AU59" s="218">
        <f t="shared" si="30"/>
        <v>3000</v>
      </c>
      <c r="AV59" s="129"/>
      <c r="AW59" s="219">
        <f t="shared" ref="AW59:AX59" si="155">+IF(SUM(U54:U58)&gt;SUM(AW54:AW58),1,0)</f>
        <v>0</v>
      </c>
      <c r="AX59" s="220">
        <f t="shared" si="155"/>
        <v>0</v>
      </c>
      <c r="AY59" s="129"/>
      <c r="AZ59" s="181">
        <f t="shared" si="11"/>
        <v>2672.346236</v>
      </c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>
        <f t="shared" si="2"/>
        <v>180000</v>
      </c>
      <c r="BQ59" s="129">
        <f t="shared" si="3"/>
        <v>225000</v>
      </c>
      <c r="BR59" s="129">
        <f t="shared" si="4"/>
        <v>360000</v>
      </c>
    </row>
    <row r="60" ht="14.25" customHeight="1">
      <c r="A60" s="63">
        <f t="shared" si="12"/>
        <v>57</v>
      </c>
      <c r="C60" s="205">
        <f t="shared" si="33"/>
        <v>113000</v>
      </c>
      <c r="D60" s="176">
        <f t="shared" si="34"/>
        <v>90430.81078</v>
      </c>
      <c r="E60" s="206">
        <f t="shared" si="5"/>
        <v>203430.8108</v>
      </c>
      <c r="F60" s="129"/>
      <c r="G60" s="205">
        <f t="shared" si="15"/>
        <v>31000</v>
      </c>
      <c r="H60" s="206">
        <f t="shared" si="16"/>
        <v>81000</v>
      </c>
      <c r="I60" s="129"/>
      <c r="J60" s="207">
        <f t="shared" si="35"/>
        <v>41539.5443</v>
      </c>
      <c r="K60" s="208">
        <f t="shared" si="54"/>
        <v>-2715.839621</v>
      </c>
      <c r="L60" s="129"/>
      <c r="M60" s="129"/>
      <c r="N60" s="129"/>
      <c r="O60" s="129"/>
      <c r="P60" s="129"/>
      <c r="Q60" s="129">
        <v>0.0</v>
      </c>
      <c r="R60" s="129">
        <v>0.0</v>
      </c>
      <c r="S60" s="129">
        <f t="shared" ref="S60:T60" si="156">+IF(Q60=1,RAND(),0)</f>
        <v>0</v>
      </c>
      <c r="T60" s="129">
        <f t="shared" si="156"/>
        <v>0</v>
      </c>
      <c r="U60" s="129">
        <f>+IF(S60=0,0,IF(S60&lt;=Hoja2!$N$5,Hoja2!$M$5,IF(Hoja2!M59&lt;=Hoja2!$N$6,Hoja2!$M$6,IF(S60&lt;=Hoja2!$N$7,Hoja2!$M$7,IF(S60&lt;=Hoja2!$N$8,Hoja2!$M$8,IF(S60&lt;=Hoja2!$N$9,Hoja2!$M$9,6))))))</f>
        <v>0</v>
      </c>
      <c r="V60" s="129">
        <f>+IF(T60=0,0,IF(T60&lt;=Hoja2!$O$5,Hoja2!$M$5,IF(T60&lt;=Hoja2!$O$6,Hoja2!$M$6,IF(T60&lt;=Hoja2!$O$7,Hoja2!$M$7,IF(T60&lt;=Hoja2!$O$8,Hoja2!$M$8,IF(T60&lt;=Hoja2!$O$9,Hoja2!$M$9,IF(S60&lt;=Hoja2!$O$10,Hoja2!$M$10,IF(S60&lt;=Hoja2!$O$11,Hoja2!$M$11,8))))))))</f>
        <v>0</v>
      </c>
      <c r="W60" s="156" t="str">
        <f t="shared" si="7"/>
        <v>si</v>
      </c>
      <c r="X60" s="157" t="str">
        <f t="shared" si="8"/>
        <v>no</v>
      </c>
      <c r="Y60" s="129"/>
      <c r="Z60" s="129"/>
      <c r="AA60" s="158">
        <f t="shared" si="37"/>
        <v>0</v>
      </c>
      <c r="AB60" s="159">
        <f t="shared" si="38"/>
        <v>0</v>
      </c>
      <c r="AC60" s="159">
        <f t="shared" si="39"/>
        <v>0</v>
      </c>
      <c r="AD60" s="159">
        <f t="shared" si="40"/>
        <v>0</v>
      </c>
      <c r="AE60" s="209">
        <f t="shared" si="41"/>
        <v>110000</v>
      </c>
      <c r="AF60" s="210">
        <f t="shared" si="42"/>
        <v>0</v>
      </c>
      <c r="AG60" s="210">
        <f t="shared" si="43"/>
        <v>0</v>
      </c>
      <c r="AH60" s="210">
        <f t="shared" si="44"/>
        <v>0</v>
      </c>
      <c r="AI60" s="211">
        <f t="shared" si="45"/>
        <v>0</v>
      </c>
      <c r="AJ60" s="212">
        <f t="shared" si="46"/>
        <v>0</v>
      </c>
      <c r="AK60" s="129"/>
      <c r="AL60" s="213">
        <f t="shared" si="47"/>
        <v>67800</v>
      </c>
      <c r="AM60" s="214">
        <f t="shared" si="48"/>
        <v>0</v>
      </c>
      <c r="AN60" s="214">
        <f t="shared" si="49"/>
        <v>0</v>
      </c>
      <c r="AO60" s="215">
        <f t="shared" si="23"/>
        <v>0</v>
      </c>
      <c r="AP60" s="172">
        <f t="shared" si="9"/>
        <v>156569.1892</v>
      </c>
      <c r="AQ60" s="129"/>
      <c r="AR60" s="216">
        <f t="shared" si="50"/>
        <v>35000</v>
      </c>
      <c r="AS60" s="217">
        <f t="shared" si="51"/>
        <v>29249.76609</v>
      </c>
      <c r="AT60" s="217">
        <f t="shared" si="24"/>
        <v>1000</v>
      </c>
      <c r="AU60" s="218">
        <f t="shared" si="30"/>
        <v>3000</v>
      </c>
      <c r="AV60" s="129"/>
      <c r="AW60" s="219">
        <f t="shared" ref="AW60:AX60" si="157">+IF(SUM(U55:U59)&gt;SUM(AW55:AW59),1,0)</f>
        <v>0</v>
      </c>
      <c r="AX60" s="220">
        <f t="shared" si="157"/>
        <v>0</v>
      </c>
      <c r="AY60" s="129"/>
      <c r="AZ60" s="181">
        <f t="shared" si="11"/>
        <v>2478.185711</v>
      </c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>
        <f t="shared" si="2"/>
        <v>180000</v>
      </c>
      <c r="BQ60" s="129">
        <f t="shared" si="3"/>
        <v>225000</v>
      </c>
      <c r="BR60" s="129">
        <f t="shared" si="4"/>
        <v>360000</v>
      </c>
    </row>
    <row r="61" ht="14.25" customHeight="1">
      <c r="A61" s="63">
        <f t="shared" si="12"/>
        <v>58</v>
      </c>
      <c r="C61" s="205">
        <f t="shared" si="33"/>
        <v>78000</v>
      </c>
      <c r="D61" s="176">
        <f t="shared" si="34"/>
        <v>103758.3003</v>
      </c>
      <c r="E61" s="206">
        <f t="shared" si="5"/>
        <v>181758.3003</v>
      </c>
      <c r="F61" s="129"/>
      <c r="G61" s="205">
        <f t="shared" si="15"/>
        <v>30000</v>
      </c>
      <c r="H61" s="206">
        <f t="shared" si="16"/>
        <v>78000</v>
      </c>
      <c r="I61" s="129"/>
      <c r="J61" s="207">
        <f t="shared" si="35"/>
        <v>51326.90189</v>
      </c>
      <c r="K61" s="208">
        <f t="shared" si="54"/>
        <v>19318.75989</v>
      </c>
      <c r="L61" s="129"/>
      <c r="M61" s="129"/>
      <c r="N61" s="129"/>
      <c r="O61" s="129"/>
      <c r="P61" s="129"/>
      <c r="Q61" s="129">
        <v>0.0</v>
      </c>
      <c r="R61" s="129">
        <v>0.0</v>
      </c>
      <c r="S61" s="129">
        <f t="shared" ref="S61:T61" si="158">+IF(Q61=1,RAND(),0)</f>
        <v>0</v>
      </c>
      <c r="T61" s="129">
        <f t="shared" si="158"/>
        <v>0</v>
      </c>
      <c r="U61" s="129">
        <f>+IF(S61=0,0,IF(S61&lt;=Hoja2!$N$5,Hoja2!$M$5,IF(Hoja2!M60&lt;=Hoja2!$N$6,Hoja2!$M$6,IF(S61&lt;=Hoja2!$N$7,Hoja2!$M$7,IF(S61&lt;=Hoja2!$N$8,Hoja2!$M$8,IF(S61&lt;=Hoja2!$N$9,Hoja2!$M$9,6))))))</f>
        <v>0</v>
      </c>
      <c r="V61" s="129">
        <f>+IF(T61=0,0,IF(T61&lt;=Hoja2!$O$5,Hoja2!$M$5,IF(T61&lt;=Hoja2!$O$6,Hoja2!$M$6,IF(T61&lt;=Hoja2!$O$7,Hoja2!$M$7,IF(T61&lt;=Hoja2!$O$8,Hoja2!$M$8,IF(T61&lt;=Hoja2!$O$9,Hoja2!$M$9,IF(S61&lt;=Hoja2!$O$10,Hoja2!$M$10,IF(S61&lt;=Hoja2!$O$11,Hoja2!$M$11,8))))))))</f>
        <v>0</v>
      </c>
      <c r="W61" s="156" t="str">
        <f t="shared" si="7"/>
        <v>si</v>
      </c>
      <c r="X61" s="157" t="str">
        <f t="shared" si="8"/>
        <v>no</v>
      </c>
      <c r="Y61" s="129"/>
      <c r="Z61" s="129"/>
      <c r="AA61" s="158">
        <f t="shared" si="37"/>
        <v>0</v>
      </c>
      <c r="AB61" s="159">
        <f t="shared" si="38"/>
        <v>0</v>
      </c>
      <c r="AC61" s="159">
        <f t="shared" si="39"/>
        <v>0</v>
      </c>
      <c r="AD61" s="159">
        <f t="shared" si="40"/>
        <v>0</v>
      </c>
      <c r="AE61" s="209">
        <f t="shared" si="41"/>
        <v>0</v>
      </c>
      <c r="AF61" s="210">
        <f t="shared" si="42"/>
        <v>0</v>
      </c>
      <c r="AG61" s="210">
        <f t="shared" si="43"/>
        <v>0</v>
      </c>
      <c r="AH61" s="210">
        <f t="shared" si="44"/>
        <v>0</v>
      </c>
      <c r="AI61" s="211">
        <f t="shared" si="45"/>
        <v>0</v>
      </c>
      <c r="AJ61" s="212">
        <f t="shared" si="46"/>
        <v>0</v>
      </c>
      <c r="AK61" s="129"/>
      <c r="AL61" s="213">
        <f t="shared" si="47"/>
        <v>0</v>
      </c>
      <c r="AM61" s="214">
        <f t="shared" si="48"/>
        <v>0</v>
      </c>
      <c r="AN61" s="214">
        <f t="shared" si="49"/>
        <v>0</v>
      </c>
      <c r="AO61" s="215">
        <f t="shared" si="23"/>
        <v>0</v>
      </c>
      <c r="AP61" s="172">
        <f t="shared" si="9"/>
        <v>178241.6997</v>
      </c>
      <c r="AQ61" s="129"/>
      <c r="AR61" s="216">
        <f t="shared" si="50"/>
        <v>35000</v>
      </c>
      <c r="AS61" s="217">
        <f t="shared" si="51"/>
        <v>28672.51046</v>
      </c>
      <c r="AT61" s="217">
        <f t="shared" si="24"/>
        <v>1000</v>
      </c>
      <c r="AU61" s="218">
        <f t="shared" si="30"/>
        <v>3000</v>
      </c>
      <c r="AV61" s="129"/>
      <c r="AW61" s="219">
        <f t="shared" ref="AW61:AX61" si="159">+IF(SUM(U56:U60)&gt;SUM(AW56:AW60),1,0)</f>
        <v>0</v>
      </c>
      <c r="AX61" s="220">
        <f t="shared" si="159"/>
        <v>0</v>
      </c>
      <c r="AY61" s="129"/>
      <c r="AZ61" s="181">
        <f t="shared" si="11"/>
        <v>2094.471945</v>
      </c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>
        <f t="shared" si="2"/>
        <v>180000</v>
      </c>
      <c r="BQ61" s="129">
        <f t="shared" si="3"/>
        <v>225000</v>
      </c>
      <c r="BR61" s="129">
        <f t="shared" si="4"/>
        <v>360000</v>
      </c>
    </row>
    <row r="62" ht="14.25" customHeight="1">
      <c r="A62" s="63">
        <f t="shared" si="12"/>
        <v>59</v>
      </c>
      <c r="C62" s="205">
        <f t="shared" si="33"/>
        <v>43000</v>
      </c>
      <c r="D62" s="176">
        <f t="shared" si="34"/>
        <v>42069.7715</v>
      </c>
      <c r="E62" s="206">
        <f t="shared" si="5"/>
        <v>85069.7715</v>
      </c>
      <c r="F62" s="129"/>
      <c r="G62" s="205">
        <f t="shared" si="15"/>
        <v>29000</v>
      </c>
      <c r="H62" s="206">
        <f t="shared" si="16"/>
        <v>75000</v>
      </c>
      <c r="I62" s="129"/>
      <c r="J62" s="207">
        <f t="shared" si="35"/>
        <v>60865.3621</v>
      </c>
      <c r="K62" s="208">
        <f t="shared" si="54"/>
        <v>43026.34168</v>
      </c>
      <c r="L62" s="129"/>
      <c r="M62" s="129"/>
      <c r="N62" s="129"/>
      <c r="O62" s="129"/>
      <c r="P62" s="129"/>
      <c r="Q62" s="129">
        <v>0.0</v>
      </c>
      <c r="R62" s="129">
        <v>0.0</v>
      </c>
      <c r="S62" s="129">
        <f t="shared" ref="S62:T62" si="160">+IF(Q62=1,RAND(),0)</f>
        <v>0</v>
      </c>
      <c r="T62" s="129">
        <f t="shared" si="160"/>
        <v>0</v>
      </c>
      <c r="U62" s="129">
        <f>+IF(S62=0,0,IF(S62&lt;=Hoja2!$N$5,Hoja2!$M$5,IF(Hoja2!M61&lt;=Hoja2!$N$6,Hoja2!$M$6,IF(S62&lt;=Hoja2!$N$7,Hoja2!$M$7,IF(S62&lt;=Hoja2!$N$8,Hoja2!$M$8,IF(S62&lt;=Hoja2!$N$9,Hoja2!$M$9,6))))))</f>
        <v>0</v>
      </c>
      <c r="V62" s="129">
        <f>+IF(T62=0,0,IF(T62&lt;=Hoja2!$O$5,Hoja2!$M$5,IF(T62&lt;=Hoja2!$O$6,Hoja2!$M$6,IF(T62&lt;=Hoja2!$O$7,Hoja2!$M$7,IF(T62&lt;=Hoja2!$O$8,Hoja2!$M$8,IF(T62&lt;=Hoja2!$O$9,Hoja2!$M$9,IF(S62&lt;=Hoja2!$O$10,Hoja2!$M$10,IF(S62&lt;=Hoja2!$O$11,Hoja2!$M$11,8))))))))</f>
        <v>0</v>
      </c>
      <c r="W62" s="156" t="str">
        <f t="shared" si="7"/>
        <v>si</v>
      </c>
      <c r="X62" s="157" t="str">
        <f t="shared" si="8"/>
        <v>no</v>
      </c>
      <c r="Y62" s="129"/>
      <c r="Z62" s="129"/>
      <c r="AA62" s="158">
        <f t="shared" si="37"/>
        <v>0</v>
      </c>
      <c r="AB62" s="159">
        <f t="shared" si="38"/>
        <v>0</v>
      </c>
      <c r="AC62" s="159">
        <f t="shared" si="39"/>
        <v>0</v>
      </c>
      <c r="AD62" s="159">
        <f t="shared" si="40"/>
        <v>0</v>
      </c>
      <c r="AE62" s="209">
        <f t="shared" si="41"/>
        <v>0</v>
      </c>
      <c r="AF62" s="210">
        <f t="shared" si="42"/>
        <v>0</v>
      </c>
      <c r="AG62" s="210">
        <f t="shared" si="43"/>
        <v>0</v>
      </c>
      <c r="AH62" s="210">
        <f t="shared" si="44"/>
        <v>0</v>
      </c>
      <c r="AI62" s="211">
        <f t="shared" si="45"/>
        <v>0</v>
      </c>
      <c r="AJ62" s="212">
        <f t="shared" si="46"/>
        <v>0</v>
      </c>
      <c r="AK62" s="129"/>
      <c r="AL62" s="213">
        <f t="shared" si="47"/>
        <v>0</v>
      </c>
      <c r="AM62" s="214">
        <f t="shared" si="48"/>
        <v>0</v>
      </c>
      <c r="AN62" s="214">
        <f t="shared" si="49"/>
        <v>75000</v>
      </c>
      <c r="AO62" s="215">
        <f t="shared" si="23"/>
        <v>0</v>
      </c>
      <c r="AP62" s="172">
        <f t="shared" si="9"/>
        <v>274930.2285</v>
      </c>
      <c r="AQ62" s="129"/>
      <c r="AR62" s="216">
        <f t="shared" si="50"/>
        <v>35000</v>
      </c>
      <c r="AS62" s="217">
        <f t="shared" si="51"/>
        <v>28688.52882</v>
      </c>
      <c r="AT62" s="217">
        <f t="shared" si="24"/>
        <v>1000</v>
      </c>
      <c r="AU62" s="218">
        <f t="shared" si="30"/>
        <v>3000</v>
      </c>
      <c r="AV62" s="129"/>
      <c r="AW62" s="219">
        <f t="shared" ref="AW62:AX62" si="161">+IF(SUM(U57:U61)&gt;SUM(AW57:AW61),1,0)</f>
        <v>0</v>
      </c>
      <c r="AX62" s="220">
        <f t="shared" si="161"/>
        <v>0</v>
      </c>
      <c r="AY62" s="129"/>
      <c r="AZ62" s="181">
        <f t="shared" si="11"/>
        <v>2502.644914</v>
      </c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>
        <f t="shared" si="2"/>
        <v>180000</v>
      </c>
      <c r="BQ62" s="129">
        <f t="shared" si="3"/>
        <v>225000</v>
      </c>
      <c r="BR62" s="129">
        <f t="shared" si="4"/>
        <v>360000</v>
      </c>
    </row>
    <row r="63" ht="14.25" customHeight="1">
      <c r="A63" s="63">
        <f t="shared" si="12"/>
        <v>60</v>
      </c>
      <c r="C63" s="205">
        <f t="shared" si="33"/>
        <v>118000</v>
      </c>
      <c r="D63" s="176">
        <f t="shared" si="34"/>
        <v>54208.42799</v>
      </c>
      <c r="E63" s="206">
        <f t="shared" si="5"/>
        <v>172208.428</v>
      </c>
      <c r="F63" s="129"/>
      <c r="G63" s="205">
        <f t="shared" si="15"/>
        <v>28000</v>
      </c>
      <c r="H63" s="206">
        <f t="shared" si="16"/>
        <v>72000</v>
      </c>
      <c r="I63" s="129"/>
      <c r="J63" s="207">
        <f t="shared" si="35"/>
        <v>70203.53714</v>
      </c>
      <c r="K63" s="208">
        <f t="shared" si="54"/>
        <v>66088.39176</v>
      </c>
      <c r="L63" s="129"/>
      <c r="M63" s="129"/>
      <c r="N63" s="129"/>
      <c r="O63" s="129"/>
      <c r="P63" s="129"/>
      <c r="Q63" s="129">
        <v>0.0</v>
      </c>
      <c r="R63" s="129">
        <v>0.0</v>
      </c>
      <c r="S63" s="129">
        <f t="shared" ref="S63:T63" si="162">+IF(Q63=1,RAND(),0)</f>
        <v>0</v>
      </c>
      <c r="T63" s="129">
        <f t="shared" si="162"/>
        <v>0</v>
      </c>
      <c r="U63" s="129">
        <f>+IF(S63=0,0,IF(S63&lt;=Hoja2!$N$5,Hoja2!$M$5,IF(Hoja2!M62&lt;=Hoja2!$N$6,Hoja2!$M$6,IF(S63&lt;=Hoja2!$N$7,Hoja2!$M$7,IF(S63&lt;=Hoja2!$N$8,Hoja2!$M$8,IF(S63&lt;=Hoja2!$N$9,Hoja2!$M$9,6))))))</f>
        <v>0</v>
      </c>
      <c r="V63" s="129">
        <f>+IF(T63=0,0,IF(T63&lt;=Hoja2!$O$5,Hoja2!$M$5,IF(T63&lt;=Hoja2!$O$6,Hoja2!$M$6,IF(T63&lt;=Hoja2!$O$7,Hoja2!$M$7,IF(T63&lt;=Hoja2!$O$8,Hoja2!$M$8,IF(T63&lt;=Hoja2!$O$9,Hoja2!$M$9,IF(S63&lt;=Hoja2!$O$10,Hoja2!$M$10,IF(S63&lt;=Hoja2!$O$11,Hoja2!$M$11,8))))))))</f>
        <v>0</v>
      </c>
      <c r="W63" s="156" t="str">
        <f t="shared" si="7"/>
        <v>si</v>
      </c>
      <c r="X63" s="157" t="str">
        <f t="shared" si="8"/>
        <v>no</v>
      </c>
      <c r="Y63" s="129"/>
      <c r="Z63" s="129"/>
      <c r="AA63" s="158">
        <f t="shared" si="37"/>
        <v>0</v>
      </c>
      <c r="AB63" s="159">
        <f t="shared" si="38"/>
        <v>0</v>
      </c>
      <c r="AC63" s="159">
        <f t="shared" si="39"/>
        <v>0</v>
      </c>
      <c r="AD63" s="159">
        <f t="shared" si="40"/>
        <v>0</v>
      </c>
      <c r="AE63" s="209">
        <f t="shared" si="41"/>
        <v>0</v>
      </c>
      <c r="AF63" s="210">
        <f t="shared" si="42"/>
        <v>0</v>
      </c>
      <c r="AG63" s="210">
        <f t="shared" si="43"/>
        <v>0</v>
      </c>
      <c r="AH63" s="210">
        <f t="shared" si="44"/>
        <v>0</v>
      </c>
      <c r="AI63" s="211">
        <f t="shared" si="45"/>
        <v>0</v>
      </c>
      <c r="AJ63" s="212">
        <f t="shared" si="46"/>
        <v>0</v>
      </c>
      <c r="AK63" s="129"/>
      <c r="AL63" s="213">
        <f t="shared" si="47"/>
        <v>110000</v>
      </c>
      <c r="AM63" s="214">
        <f t="shared" si="48"/>
        <v>0</v>
      </c>
      <c r="AN63" s="214">
        <f t="shared" si="49"/>
        <v>0</v>
      </c>
      <c r="AO63" s="215">
        <f t="shared" si="23"/>
        <v>0</v>
      </c>
      <c r="AP63" s="172">
        <f t="shared" si="9"/>
        <v>187791.572</v>
      </c>
      <c r="AQ63" s="129"/>
      <c r="AR63" s="216">
        <f t="shared" si="50"/>
        <v>35000</v>
      </c>
      <c r="AS63" s="217">
        <f t="shared" si="51"/>
        <v>29861.3435</v>
      </c>
      <c r="AT63" s="217">
        <f t="shared" si="24"/>
        <v>1000</v>
      </c>
      <c r="AU63" s="218">
        <f t="shared" si="30"/>
        <v>3000</v>
      </c>
      <c r="AV63" s="129"/>
      <c r="AW63" s="219">
        <f t="shared" ref="AW63:AX63" si="163">+IF(SUM(U58:U62)&gt;SUM(AW58:AW62),1,0)</f>
        <v>0</v>
      </c>
      <c r="AX63" s="220">
        <f t="shared" si="163"/>
        <v>0</v>
      </c>
      <c r="AY63" s="129"/>
      <c r="AZ63" s="181">
        <f t="shared" si="11"/>
        <v>2279.229784</v>
      </c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>
        <f t="shared" si="2"/>
        <v>180000</v>
      </c>
      <c r="BQ63" s="129">
        <f t="shared" si="3"/>
        <v>225000</v>
      </c>
      <c r="BR63" s="129">
        <f t="shared" si="4"/>
        <v>360000</v>
      </c>
    </row>
    <row r="64" ht="14.25" customHeight="1">
      <c r="A64" s="63">
        <f t="shared" si="12"/>
        <v>61</v>
      </c>
      <c r="C64" s="205">
        <f t="shared" si="33"/>
        <v>83000</v>
      </c>
      <c r="D64" s="176">
        <f t="shared" si="34"/>
        <v>66654.22223</v>
      </c>
      <c r="E64" s="206">
        <f t="shared" si="5"/>
        <v>149654.2222</v>
      </c>
      <c r="F64" s="129"/>
      <c r="G64" s="205">
        <f t="shared" si="15"/>
        <v>27000</v>
      </c>
      <c r="H64" s="206">
        <f t="shared" si="16"/>
        <v>69000</v>
      </c>
      <c r="I64" s="129"/>
      <c r="J64" s="207">
        <f t="shared" si="35"/>
        <v>80055.91816</v>
      </c>
      <c r="K64" s="208">
        <f t="shared" si="54"/>
        <v>89645.89957</v>
      </c>
      <c r="L64" s="129"/>
      <c r="M64" s="129"/>
      <c r="N64" s="129"/>
      <c r="O64" s="129"/>
      <c r="P64" s="129"/>
      <c r="Q64" s="129">
        <v>1.0</v>
      </c>
      <c r="R64" s="129">
        <v>0.0</v>
      </c>
      <c r="S64" s="129">
        <f t="shared" ref="S64:T64" si="164">+IF(Q64=1,RAND(),0)</f>
        <v>0.3467098706</v>
      </c>
      <c r="T64" s="129">
        <f t="shared" si="164"/>
        <v>0</v>
      </c>
      <c r="U64" s="129">
        <f>+IF(S64=0,0,IF(S64&lt;=Hoja2!$N$5,Hoja2!$M$5,IF(Hoja2!M63&lt;=Hoja2!$N$6,Hoja2!$M$6,IF(S64&lt;=Hoja2!$N$7,Hoja2!$M$7,IF(S64&lt;=Hoja2!$N$8,Hoja2!$M$8,IF(S64&lt;=Hoja2!$N$9,Hoja2!$M$9,6))))))</f>
        <v>1</v>
      </c>
      <c r="V64" s="129">
        <f>+IF(T64=0,0,IF(T64&lt;=Hoja2!$O$5,Hoja2!$M$5,IF(T64&lt;=Hoja2!$O$6,Hoja2!$M$6,IF(T64&lt;=Hoja2!$O$7,Hoja2!$M$7,IF(T64&lt;=Hoja2!$O$8,Hoja2!$M$8,IF(T64&lt;=Hoja2!$O$9,Hoja2!$M$9,IF(S64&lt;=Hoja2!$O$10,Hoja2!$M$10,IF(S64&lt;=Hoja2!$O$11,Hoja2!$M$11,8))))))))</f>
        <v>0</v>
      </c>
      <c r="W64" s="156" t="str">
        <f t="shared" si="7"/>
        <v>si</v>
      </c>
      <c r="X64" s="157" t="str">
        <f t="shared" si="8"/>
        <v>no</v>
      </c>
      <c r="Y64" s="129"/>
      <c r="Z64" s="129"/>
      <c r="AA64" s="158">
        <f t="shared" si="37"/>
        <v>0</v>
      </c>
      <c r="AB64" s="159">
        <f t="shared" si="38"/>
        <v>0</v>
      </c>
      <c r="AC64" s="159">
        <f t="shared" si="39"/>
        <v>0</v>
      </c>
      <c r="AD64" s="159">
        <f t="shared" si="40"/>
        <v>0</v>
      </c>
      <c r="AE64" s="209">
        <f t="shared" si="41"/>
        <v>0</v>
      </c>
      <c r="AF64" s="210">
        <f t="shared" si="42"/>
        <v>0</v>
      </c>
      <c r="AG64" s="210">
        <f t="shared" si="43"/>
        <v>0</v>
      </c>
      <c r="AH64" s="210">
        <f t="shared" si="44"/>
        <v>0</v>
      </c>
      <c r="AI64" s="211">
        <f t="shared" si="45"/>
        <v>0</v>
      </c>
      <c r="AJ64" s="212">
        <f t="shared" si="46"/>
        <v>0</v>
      </c>
      <c r="AK64" s="129"/>
      <c r="AL64" s="213">
        <f t="shared" si="47"/>
        <v>0</v>
      </c>
      <c r="AM64" s="214">
        <f t="shared" si="48"/>
        <v>0</v>
      </c>
      <c r="AN64" s="214">
        <f t="shared" si="49"/>
        <v>0</v>
      </c>
      <c r="AO64" s="215">
        <f t="shared" si="23"/>
        <v>0</v>
      </c>
      <c r="AP64" s="172">
        <f t="shared" si="9"/>
        <v>210345.7778</v>
      </c>
      <c r="AQ64" s="129"/>
      <c r="AR64" s="216">
        <f t="shared" si="50"/>
        <v>35000</v>
      </c>
      <c r="AS64" s="217">
        <f t="shared" si="51"/>
        <v>29554.20577</v>
      </c>
      <c r="AT64" s="217">
        <f t="shared" si="24"/>
        <v>1000</v>
      </c>
      <c r="AU64" s="218">
        <f t="shared" si="30"/>
        <v>3000</v>
      </c>
      <c r="AV64" s="129"/>
      <c r="AW64" s="219">
        <f t="shared" ref="AW64:AX64" si="165">+IF(SUM(U59:U63)&gt;SUM(AW59:AW63),1,0)</f>
        <v>0</v>
      </c>
      <c r="AX64" s="220">
        <f t="shared" si="165"/>
        <v>0</v>
      </c>
      <c r="AY64" s="129"/>
      <c r="AZ64" s="181">
        <f t="shared" si="11"/>
        <v>3033.955365</v>
      </c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>
        <f t="shared" si="2"/>
        <v>180000</v>
      </c>
      <c r="BQ64" s="129">
        <f t="shared" si="3"/>
        <v>225000</v>
      </c>
      <c r="BR64" s="129">
        <f t="shared" si="4"/>
        <v>360000</v>
      </c>
    </row>
    <row r="65" ht="14.25" customHeight="1">
      <c r="A65" s="63">
        <f t="shared" si="12"/>
        <v>62</v>
      </c>
      <c r="C65" s="205">
        <f t="shared" si="33"/>
        <v>48000</v>
      </c>
      <c r="D65" s="176">
        <f t="shared" si="34"/>
        <v>79296.87896</v>
      </c>
      <c r="E65" s="206">
        <f t="shared" si="5"/>
        <v>127296.879</v>
      </c>
      <c r="F65" s="129"/>
      <c r="G65" s="205">
        <f t="shared" si="15"/>
        <v>26000</v>
      </c>
      <c r="H65" s="206">
        <f t="shared" si="16"/>
        <v>66000</v>
      </c>
      <c r="I65" s="129"/>
      <c r="J65" s="207">
        <f t="shared" si="35"/>
        <v>88983.35144</v>
      </c>
      <c r="K65" s="208">
        <f t="shared" si="54"/>
        <v>2143.279637</v>
      </c>
      <c r="L65" s="129"/>
      <c r="M65" s="129"/>
      <c r="N65" s="129"/>
      <c r="O65" s="129"/>
      <c r="P65" s="129"/>
      <c r="Q65" s="129">
        <v>0.0</v>
      </c>
      <c r="R65" s="129">
        <v>0.0</v>
      </c>
      <c r="S65" s="129">
        <f t="shared" ref="S65:T65" si="166">+IF(Q65=1,RAND(),0)</f>
        <v>0</v>
      </c>
      <c r="T65" s="129">
        <f t="shared" si="166"/>
        <v>0</v>
      </c>
      <c r="U65" s="129">
        <f>+IF(S65=0,0,IF(S65&lt;=Hoja2!$N$5,Hoja2!$M$5,IF(Hoja2!M64&lt;=Hoja2!$N$6,Hoja2!$M$6,IF(S65&lt;=Hoja2!$N$7,Hoja2!$M$7,IF(S65&lt;=Hoja2!$N$8,Hoja2!$M$8,IF(S65&lt;=Hoja2!$N$9,Hoja2!$M$9,6))))))</f>
        <v>0</v>
      </c>
      <c r="V65" s="129">
        <f>+IF(T65=0,0,IF(T65&lt;=Hoja2!$O$5,Hoja2!$M$5,IF(T65&lt;=Hoja2!$O$6,Hoja2!$M$6,IF(T65&lt;=Hoja2!$O$7,Hoja2!$M$7,IF(T65&lt;=Hoja2!$O$8,Hoja2!$M$8,IF(T65&lt;=Hoja2!$O$9,Hoja2!$M$9,IF(S65&lt;=Hoja2!$O$10,Hoja2!$M$10,IF(S65&lt;=Hoja2!$O$11,Hoja2!$M$11,8))))))))</f>
        <v>0</v>
      </c>
      <c r="W65" s="156" t="str">
        <f t="shared" si="7"/>
        <v>si</v>
      </c>
      <c r="X65" s="157" t="str">
        <f t="shared" si="8"/>
        <v>no</v>
      </c>
      <c r="Y65" s="129"/>
      <c r="Z65" s="129"/>
      <c r="AA65" s="158">
        <f t="shared" si="37"/>
        <v>0</v>
      </c>
      <c r="AB65" s="159">
        <f t="shared" si="38"/>
        <v>0</v>
      </c>
      <c r="AC65" s="159">
        <f t="shared" si="39"/>
        <v>0</v>
      </c>
      <c r="AD65" s="159">
        <f t="shared" si="40"/>
        <v>0</v>
      </c>
      <c r="AE65" s="209">
        <f t="shared" si="41"/>
        <v>0</v>
      </c>
      <c r="AF65" s="210">
        <f t="shared" si="42"/>
        <v>110000</v>
      </c>
      <c r="AG65" s="210">
        <f t="shared" si="43"/>
        <v>0</v>
      </c>
      <c r="AH65" s="210">
        <f t="shared" si="44"/>
        <v>0</v>
      </c>
      <c r="AI65" s="211">
        <f t="shared" si="45"/>
        <v>0</v>
      </c>
      <c r="AJ65" s="212">
        <f t="shared" si="46"/>
        <v>0</v>
      </c>
      <c r="AK65" s="129"/>
      <c r="AL65" s="213">
        <f t="shared" si="47"/>
        <v>0</v>
      </c>
      <c r="AM65" s="214">
        <f t="shared" si="48"/>
        <v>0</v>
      </c>
      <c r="AN65" s="214">
        <f t="shared" si="49"/>
        <v>0</v>
      </c>
      <c r="AO65" s="215">
        <f t="shared" si="23"/>
        <v>0</v>
      </c>
      <c r="AP65" s="172">
        <f t="shared" si="9"/>
        <v>232703.121</v>
      </c>
      <c r="AQ65" s="129"/>
      <c r="AR65" s="216">
        <f t="shared" si="50"/>
        <v>35000</v>
      </c>
      <c r="AS65" s="217">
        <f t="shared" si="51"/>
        <v>29357.34326</v>
      </c>
      <c r="AT65" s="217">
        <f t="shared" si="24"/>
        <v>1000</v>
      </c>
      <c r="AU65" s="218">
        <f t="shared" si="30"/>
        <v>3000</v>
      </c>
      <c r="AV65" s="129"/>
      <c r="AW65" s="219">
        <f t="shared" ref="AW65:AX65" si="167">+IF(SUM(U60:U64)&gt;SUM(AW60:AW64),1,0)</f>
        <v>1</v>
      </c>
      <c r="AX65" s="220">
        <f t="shared" si="167"/>
        <v>0</v>
      </c>
      <c r="AY65" s="129"/>
      <c r="AZ65" s="181">
        <f t="shared" si="11"/>
        <v>3215.184155</v>
      </c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>
        <f t="shared" si="2"/>
        <v>180000</v>
      </c>
      <c r="BQ65" s="129">
        <f t="shared" si="3"/>
        <v>225000</v>
      </c>
      <c r="BR65" s="129">
        <f t="shared" si="4"/>
        <v>360000</v>
      </c>
    </row>
    <row r="66" ht="14.25" customHeight="1">
      <c r="A66" s="63">
        <f t="shared" si="12"/>
        <v>63</v>
      </c>
      <c r="C66" s="205">
        <f t="shared" si="33"/>
        <v>13000</v>
      </c>
      <c r="D66" s="176">
        <f t="shared" si="34"/>
        <v>91914.05136</v>
      </c>
      <c r="E66" s="206">
        <f t="shared" si="5"/>
        <v>104914.0514</v>
      </c>
      <c r="F66" s="129"/>
      <c r="G66" s="205">
        <f t="shared" si="15"/>
        <v>25000</v>
      </c>
      <c r="H66" s="206">
        <f t="shared" si="16"/>
        <v>63000</v>
      </c>
      <c r="I66" s="129"/>
      <c r="J66" s="207">
        <f t="shared" si="35"/>
        <v>24679.88643</v>
      </c>
      <c r="K66" s="208">
        <f t="shared" si="54"/>
        <v>25301.95471</v>
      </c>
      <c r="L66" s="129"/>
      <c r="M66" s="129"/>
      <c r="N66" s="129"/>
      <c r="O66" s="129"/>
      <c r="P66" s="129"/>
      <c r="Q66" s="129">
        <v>0.0</v>
      </c>
      <c r="R66" s="129">
        <v>0.0</v>
      </c>
      <c r="S66" s="129">
        <f t="shared" ref="S66:T66" si="168">+IF(Q66=1,RAND(),0)</f>
        <v>0</v>
      </c>
      <c r="T66" s="129">
        <f t="shared" si="168"/>
        <v>0</v>
      </c>
      <c r="U66" s="129">
        <f>+IF(S66=0,0,IF(S66&lt;=Hoja2!$N$5,Hoja2!$M$5,IF(Hoja2!M65&lt;=Hoja2!$N$6,Hoja2!$M$6,IF(S66&lt;=Hoja2!$N$7,Hoja2!$M$7,IF(S66&lt;=Hoja2!$N$8,Hoja2!$M$8,IF(S66&lt;=Hoja2!$N$9,Hoja2!$M$9,6))))))</f>
        <v>0</v>
      </c>
      <c r="V66" s="129">
        <f>+IF(T66=0,0,IF(T66&lt;=Hoja2!$O$5,Hoja2!$M$5,IF(T66&lt;=Hoja2!$O$6,Hoja2!$M$6,IF(T66&lt;=Hoja2!$O$7,Hoja2!$M$7,IF(T66&lt;=Hoja2!$O$8,Hoja2!$M$8,IF(T66&lt;=Hoja2!$O$9,Hoja2!$M$9,IF(S66&lt;=Hoja2!$O$10,Hoja2!$M$10,IF(S66&lt;=Hoja2!$O$11,Hoja2!$M$11,8))))))))</f>
        <v>0</v>
      </c>
      <c r="W66" s="156" t="str">
        <f t="shared" si="7"/>
        <v>si</v>
      </c>
      <c r="X66" s="157" t="str">
        <f t="shared" si="8"/>
        <v>no</v>
      </c>
      <c r="Y66" s="129"/>
      <c r="Z66" s="129"/>
      <c r="AA66" s="158">
        <f t="shared" si="37"/>
        <v>0</v>
      </c>
      <c r="AB66" s="159">
        <f t="shared" si="38"/>
        <v>0</v>
      </c>
      <c r="AC66" s="159">
        <f t="shared" si="39"/>
        <v>73000</v>
      </c>
      <c r="AD66" s="159">
        <f t="shared" si="40"/>
        <v>0</v>
      </c>
      <c r="AE66" s="209">
        <f t="shared" si="41"/>
        <v>0</v>
      </c>
      <c r="AF66" s="210">
        <f t="shared" si="42"/>
        <v>0</v>
      </c>
      <c r="AG66" s="210">
        <f t="shared" si="43"/>
        <v>0</v>
      </c>
      <c r="AH66" s="210">
        <f t="shared" si="44"/>
        <v>0</v>
      </c>
      <c r="AI66" s="211">
        <f t="shared" si="45"/>
        <v>0</v>
      </c>
      <c r="AJ66" s="212">
        <f t="shared" si="46"/>
        <v>0</v>
      </c>
      <c r="AK66" s="129"/>
      <c r="AL66" s="213">
        <f t="shared" si="47"/>
        <v>0</v>
      </c>
      <c r="AM66" s="214">
        <f t="shared" si="48"/>
        <v>0</v>
      </c>
      <c r="AN66" s="214">
        <f t="shared" si="49"/>
        <v>0</v>
      </c>
      <c r="AO66" s="215">
        <f t="shared" si="23"/>
        <v>0</v>
      </c>
      <c r="AP66" s="172">
        <f t="shared" si="9"/>
        <v>255085.9486</v>
      </c>
      <c r="AQ66" s="129"/>
      <c r="AR66" s="216">
        <f t="shared" si="50"/>
        <v>35000</v>
      </c>
      <c r="AS66" s="217">
        <f t="shared" si="51"/>
        <v>29382.82761</v>
      </c>
      <c r="AT66" s="217">
        <f t="shared" si="24"/>
        <v>1000</v>
      </c>
      <c r="AU66" s="218">
        <f t="shared" si="30"/>
        <v>3000</v>
      </c>
      <c r="AV66" s="129"/>
      <c r="AW66" s="219">
        <f t="shared" ref="AW66:AX66" si="169">+IF(SUM(U61:U65)&gt;SUM(AW61:AW65),1,0)</f>
        <v>0</v>
      </c>
      <c r="AX66" s="220">
        <f t="shared" si="169"/>
        <v>0</v>
      </c>
      <c r="AY66" s="129"/>
      <c r="AZ66" s="181">
        <f t="shared" si="11"/>
        <v>1916.227864</v>
      </c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>
        <f t="shared" si="2"/>
        <v>180000</v>
      </c>
      <c r="BQ66" s="129">
        <f t="shared" si="3"/>
        <v>225000</v>
      </c>
      <c r="BR66" s="129">
        <f t="shared" si="4"/>
        <v>360000</v>
      </c>
    </row>
    <row r="67" ht="14.25" customHeight="1">
      <c r="A67" s="63">
        <f t="shared" si="12"/>
        <v>64</v>
      </c>
      <c r="C67" s="205">
        <f t="shared" si="33"/>
        <v>0</v>
      </c>
      <c r="D67" s="176">
        <f t="shared" si="34"/>
        <v>122936.2512</v>
      </c>
      <c r="E67" s="206">
        <f t="shared" si="5"/>
        <v>122936.2512</v>
      </c>
      <c r="F67" s="129"/>
      <c r="G67" s="205">
        <f t="shared" si="15"/>
        <v>24000</v>
      </c>
      <c r="H67" s="206">
        <f t="shared" si="16"/>
        <v>60000</v>
      </c>
      <c r="I67" s="129"/>
      <c r="J67" s="207">
        <f t="shared" si="35"/>
        <v>34403.82719</v>
      </c>
      <c r="K67" s="208">
        <f t="shared" si="54"/>
        <v>48522.62606</v>
      </c>
      <c r="L67" s="129"/>
      <c r="M67" s="129"/>
      <c r="N67" s="129"/>
      <c r="O67" s="129"/>
      <c r="P67" s="129"/>
      <c r="Q67" s="129">
        <v>0.0</v>
      </c>
      <c r="R67" s="129">
        <v>0.0</v>
      </c>
      <c r="S67" s="129">
        <f t="shared" ref="S67:T67" si="170">+IF(Q67=1,RAND(),0)</f>
        <v>0</v>
      </c>
      <c r="T67" s="129">
        <f t="shared" si="170"/>
        <v>0</v>
      </c>
      <c r="U67" s="129">
        <f>+IF(S67=0,0,IF(S67&lt;=Hoja2!$N$5,Hoja2!$M$5,IF(Hoja2!M66&lt;=Hoja2!$N$6,Hoja2!$M$6,IF(S67&lt;=Hoja2!$N$7,Hoja2!$M$7,IF(S67&lt;=Hoja2!$N$8,Hoja2!$M$8,IF(S67&lt;=Hoja2!$N$9,Hoja2!$M$9,6))))))</f>
        <v>0</v>
      </c>
      <c r="V67" s="129">
        <f>+IF(T67=0,0,IF(T67&lt;=Hoja2!$O$5,Hoja2!$M$5,IF(T67&lt;=Hoja2!$O$6,Hoja2!$M$6,IF(T67&lt;=Hoja2!$O$7,Hoja2!$M$7,IF(T67&lt;=Hoja2!$O$8,Hoja2!$M$8,IF(T67&lt;=Hoja2!$O$9,Hoja2!$M$9,IF(S67&lt;=Hoja2!$O$10,Hoja2!$M$10,IF(S67&lt;=Hoja2!$O$11,Hoja2!$M$11,8))))))))</f>
        <v>0</v>
      </c>
      <c r="W67" s="156" t="str">
        <f t="shared" si="7"/>
        <v>si</v>
      </c>
      <c r="X67" s="157" t="str">
        <f t="shared" si="8"/>
        <v>no</v>
      </c>
      <c r="Y67" s="129"/>
      <c r="Z67" s="129"/>
      <c r="AA67" s="158">
        <f t="shared" si="37"/>
        <v>0</v>
      </c>
      <c r="AB67" s="159">
        <f t="shared" si="38"/>
        <v>0</v>
      </c>
      <c r="AC67" s="159">
        <f t="shared" si="39"/>
        <v>0</v>
      </c>
      <c r="AD67" s="159">
        <f t="shared" si="40"/>
        <v>0</v>
      </c>
      <c r="AE67" s="209">
        <f t="shared" si="41"/>
        <v>0</v>
      </c>
      <c r="AF67" s="210">
        <f t="shared" si="42"/>
        <v>0</v>
      </c>
      <c r="AG67" s="210">
        <f t="shared" si="43"/>
        <v>0</v>
      </c>
      <c r="AH67" s="210">
        <f t="shared" si="44"/>
        <v>0</v>
      </c>
      <c r="AI67" s="211">
        <f t="shared" si="45"/>
        <v>0</v>
      </c>
      <c r="AJ67" s="212">
        <f t="shared" si="46"/>
        <v>0</v>
      </c>
      <c r="AK67" s="129"/>
      <c r="AL67" s="213">
        <f t="shared" si="47"/>
        <v>0</v>
      </c>
      <c r="AM67" s="214">
        <f t="shared" si="48"/>
        <v>0</v>
      </c>
      <c r="AN67" s="214">
        <f t="shared" si="49"/>
        <v>0</v>
      </c>
      <c r="AO67" s="215">
        <f t="shared" si="23"/>
        <v>0</v>
      </c>
      <c r="AP67" s="172">
        <f t="shared" si="9"/>
        <v>237063.7488</v>
      </c>
      <c r="AQ67" s="129"/>
      <c r="AR67" s="216">
        <f t="shared" si="50"/>
        <v>13000</v>
      </c>
      <c r="AS67" s="217">
        <f t="shared" si="51"/>
        <v>10977.80017</v>
      </c>
      <c r="AT67" s="217">
        <f t="shared" si="24"/>
        <v>1000</v>
      </c>
      <c r="AU67" s="218">
        <f t="shared" si="30"/>
        <v>3000</v>
      </c>
      <c r="AV67" s="129"/>
      <c r="AW67" s="219">
        <f t="shared" ref="AW67:AX67" si="171">+IF(SUM(U62:U66)&gt;SUM(AW62:AW66),1,0)</f>
        <v>0</v>
      </c>
      <c r="AX67" s="220">
        <f t="shared" si="171"/>
        <v>0</v>
      </c>
      <c r="AY67" s="129"/>
      <c r="AZ67" s="181">
        <f t="shared" si="11"/>
        <v>2079.60782</v>
      </c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>
        <f t="shared" si="2"/>
        <v>180000</v>
      </c>
      <c r="BQ67" s="129">
        <f t="shared" si="3"/>
        <v>225000</v>
      </c>
      <c r="BR67" s="129">
        <f t="shared" si="4"/>
        <v>360000</v>
      </c>
    </row>
    <row r="68" ht="14.25" customHeight="1">
      <c r="A68" s="63">
        <f t="shared" si="12"/>
        <v>65</v>
      </c>
      <c r="C68" s="205">
        <f t="shared" si="33"/>
        <v>80200</v>
      </c>
      <c r="D68" s="176">
        <f t="shared" si="34"/>
        <v>60730.47962</v>
      </c>
      <c r="E68" s="206">
        <f t="shared" si="5"/>
        <v>140930.4796</v>
      </c>
      <c r="F68" s="129"/>
      <c r="G68" s="205">
        <f t="shared" si="15"/>
        <v>23000</v>
      </c>
      <c r="H68" s="206">
        <f t="shared" si="16"/>
        <v>57000</v>
      </c>
      <c r="I68" s="129"/>
      <c r="J68" s="207">
        <f t="shared" si="35"/>
        <v>44821.57417</v>
      </c>
      <c r="K68" s="208">
        <f t="shared" si="54"/>
        <v>72162.72271</v>
      </c>
      <c r="L68" s="129"/>
      <c r="M68" s="129"/>
      <c r="N68" s="129"/>
      <c r="O68" s="129"/>
      <c r="P68" s="129"/>
      <c r="Q68" s="129">
        <v>0.0</v>
      </c>
      <c r="R68" s="129">
        <v>0.0</v>
      </c>
      <c r="S68" s="129">
        <f t="shared" ref="S68:T68" si="172">+IF(Q68=1,RAND(),0)</f>
        <v>0</v>
      </c>
      <c r="T68" s="129">
        <f t="shared" si="172"/>
        <v>0</v>
      </c>
      <c r="U68" s="129">
        <f>+IF(S68=0,0,IF(S68&lt;=Hoja2!$N$5,Hoja2!$M$5,IF(Hoja2!M67&lt;=Hoja2!$N$6,Hoja2!$M$6,IF(S68&lt;=Hoja2!$N$7,Hoja2!$M$7,IF(S68&lt;=Hoja2!$N$8,Hoja2!$M$8,IF(S68&lt;=Hoja2!$N$9,Hoja2!$M$9,6))))))</f>
        <v>0</v>
      </c>
      <c r="V68" s="129">
        <f>+IF(T68=0,0,IF(T68&lt;=Hoja2!$O$5,Hoja2!$M$5,IF(T68&lt;=Hoja2!$O$6,Hoja2!$M$6,IF(T68&lt;=Hoja2!$O$7,Hoja2!$M$7,IF(T68&lt;=Hoja2!$O$8,Hoja2!$M$8,IF(T68&lt;=Hoja2!$O$9,Hoja2!$M$9,IF(S68&lt;=Hoja2!$O$10,Hoja2!$M$10,IF(S68&lt;=Hoja2!$O$11,Hoja2!$M$11,8))))))))</f>
        <v>0</v>
      </c>
      <c r="W68" s="156" t="str">
        <f t="shared" si="7"/>
        <v>si</v>
      </c>
      <c r="X68" s="157" t="str">
        <f t="shared" si="8"/>
        <v>no</v>
      </c>
      <c r="Y68" s="129"/>
      <c r="Z68" s="129"/>
      <c r="AA68" s="158">
        <f t="shared" si="37"/>
        <v>0</v>
      </c>
      <c r="AB68" s="159">
        <f t="shared" si="38"/>
        <v>0</v>
      </c>
      <c r="AC68" s="159">
        <f t="shared" si="39"/>
        <v>0</v>
      </c>
      <c r="AD68" s="159">
        <f t="shared" si="40"/>
        <v>0</v>
      </c>
      <c r="AE68" s="209">
        <f t="shared" si="41"/>
        <v>0</v>
      </c>
      <c r="AF68" s="210">
        <f t="shared" si="42"/>
        <v>0</v>
      </c>
      <c r="AG68" s="210">
        <f t="shared" si="43"/>
        <v>0</v>
      </c>
      <c r="AH68" s="210">
        <f t="shared" si="44"/>
        <v>0</v>
      </c>
      <c r="AI68" s="211">
        <f t="shared" si="45"/>
        <v>0</v>
      </c>
      <c r="AJ68" s="212">
        <f t="shared" si="46"/>
        <v>0</v>
      </c>
      <c r="AK68" s="129"/>
      <c r="AL68" s="213">
        <f t="shared" si="47"/>
        <v>115200</v>
      </c>
      <c r="AM68" s="214">
        <f t="shared" si="48"/>
        <v>0</v>
      </c>
      <c r="AN68" s="214">
        <f t="shared" si="49"/>
        <v>75000</v>
      </c>
      <c r="AO68" s="215">
        <f t="shared" si="23"/>
        <v>0</v>
      </c>
      <c r="AP68" s="172">
        <f t="shared" si="9"/>
        <v>219069.5204</v>
      </c>
      <c r="AQ68" s="129"/>
      <c r="AR68" s="216">
        <f t="shared" si="50"/>
        <v>35000</v>
      </c>
      <c r="AS68" s="217">
        <f t="shared" si="51"/>
        <v>29205.77156</v>
      </c>
      <c r="AT68" s="217">
        <f t="shared" si="24"/>
        <v>1000</v>
      </c>
      <c r="AU68" s="218">
        <f t="shared" si="30"/>
        <v>3000</v>
      </c>
      <c r="AV68" s="129"/>
      <c r="AW68" s="219">
        <f t="shared" ref="AW68:AX68" si="173">+IF(SUM(U63:U67)&gt;SUM(AW63:AW67),1,0)</f>
        <v>0</v>
      </c>
      <c r="AX68" s="220">
        <f t="shared" si="173"/>
        <v>0</v>
      </c>
      <c r="AY68" s="129"/>
      <c r="AZ68" s="181">
        <f t="shared" si="11"/>
        <v>2309.866852</v>
      </c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>
        <f t="shared" si="2"/>
        <v>180000</v>
      </c>
      <c r="BQ68" s="129">
        <f t="shared" si="3"/>
        <v>225000</v>
      </c>
      <c r="BR68" s="129">
        <f t="shared" si="4"/>
        <v>360000</v>
      </c>
    </row>
    <row r="69" ht="14.25" customHeight="1">
      <c r="A69" s="63">
        <f t="shared" si="12"/>
        <v>66</v>
      </c>
      <c r="C69" s="205">
        <f t="shared" si="33"/>
        <v>113000</v>
      </c>
      <c r="D69" s="176">
        <f t="shared" si="34"/>
        <v>73585.71559</v>
      </c>
      <c r="E69" s="206">
        <f t="shared" si="5"/>
        <v>186585.7156</v>
      </c>
      <c r="F69" s="129"/>
      <c r="G69" s="205">
        <f t="shared" si="15"/>
        <v>22000</v>
      </c>
      <c r="H69" s="206">
        <f t="shared" si="16"/>
        <v>54000</v>
      </c>
      <c r="I69" s="129"/>
      <c r="J69" s="207">
        <f t="shared" si="35"/>
        <v>54424.32873</v>
      </c>
      <c r="K69" s="208">
        <f t="shared" si="54"/>
        <v>93943.94635</v>
      </c>
      <c r="L69" s="129"/>
      <c r="M69" s="129"/>
      <c r="N69" s="129"/>
      <c r="O69" s="129"/>
      <c r="P69" s="129"/>
      <c r="Q69" s="129">
        <v>0.0</v>
      </c>
      <c r="R69" s="129">
        <v>0.0</v>
      </c>
      <c r="S69" s="129">
        <f t="shared" ref="S69:T69" si="174">+IF(Q69=1,RAND(),0)</f>
        <v>0</v>
      </c>
      <c r="T69" s="129">
        <f t="shared" si="174"/>
        <v>0</v>
      </c>
      <c r="U69" s="129">
        <f>+IF(S69=0,0,IF(S69&lt;=Hoja2!$N$5,Hoja2!$M$5,IF(Hoja2!M68&lt;=Hoja2!$N$6,Hoja2!$M$6,IF(S69&lt;=Hoja2!$N$7,Hoja2!$M$7,IF(S69&lt;=Hoja2!$N$8,Hoja2!$M$8,IF(S69&lt;=Hoja2!$N$9,Hoja2!$M$9,6))))))</f>
        <v>0</v>
      </c>
      <c r="V69" s="129">
        <f>+IF(T69=0,0,IF(T69&lt;=Hoja2!$O$5,Hoja2!$M$5,IF(T69&lt;=Hoja2!$O$6,Hoja2!$M$6,IF(T69&lt;=Hoja2!$O$7,Hoja2!$M$7,IF(T69&lt;=Hoja2!$O$8,Hoja2!$M$8,IF(T69&lt;=Hoja2!$O$9,Hoja2!$M$9,IF(S69&lt;=Hoja2!$O$10,Hoja2!$M$10,IF(S69&lt;=Hoja2!$O$11,Hoja2!$M$11,8))))))))</f>
        <v>0</v>
      </c>
      <c r="W69" s="156" t="str">
        <f t="shared" si="7"/>
        <v>si</v>
      </c>
      <c r="X69" s="157" t="str">
        <f t="shared" si="8"/>
        <v>no</v>
      </c>
      <c r="Y69" s="129"/>
      <c r="Z69" s="129"/>
      <c r="AA69" s="158">
        <f t="shared" si="37"/>
        <v>0</v>
      </c>
      <c r="AB69" s="159">
        <f t="shared" si="38"/>
        <v>0</v>
      </c>
      <c r="AC69" s="159">
        <f t="shared" si="39"/>
        <v>0</v>
      </c>
      <c r="AD69" s="159">
        <f t="shared" si="40"/>
        <v>0</v>
      </c>
      <c r="AE69" s="209">
        <f t="shared" si="41"/>
        <v>0</v>
      </c>
      <c r="AF69" s="210">
        <f t="shared" si="42"/>
        <v>0</v>
      </c>
      <c r="AG69" s="210">
        <f t="shared" si="43"/>
        <v>0</v>
      </c>
      <c r="AH69" s="210">
        <f t="shared" si="44"/>
        <v>0</v>
      </c>
      <c r="AI69" s="211">
        <f t="shared" si="45"/>
        <v>0</v>
      </c>
      <c r="AJ69" s="212">
        <f t="shared" si="46"/>
        <v>0</v>
      </c>
      <c r="AK69" s="129"/>
      <c r="AL69" s="213">
        <f t="shared" si="47"/>
        <v>67800</v>
      </c>
      <c r="AM69" s="214">
        <f t="shared" si="48"/>
        <v>0</v>
      </c>
      <c r="AN69" s="214">
        <f t="shared" si="49"/>
        <v>0</v>
      </c>
      <c r="AO69" s="215">
        <f t="shared" si="23"/>
        <v>0</v>
      </c>
      <c r="AP69" s="172">
        <f t="shared" si="9"/>
        <v>173414.2844</v>
      </c>
      <c r="AQ69" s="129"/>
      <c r="AR69" s="216">
        <f t="shared" si="50"/>
        <v>35000</v>
      </c>
      <c r="AS69" s="217">
        <f t="shared" si="51"/>
        <v>29144.76403</v>
      </c>
      <c r="AT69" s="217">
        <f t="shared" si="24"/>
        <v>1000</v>
      </c>
      <c r="AU69" s="218">
        <f t="shared" si="30"/>
        <v>3000</v>
      </c>
      <c r="AV69" s="129"/>
      <c r="AW69" s="219">
        <f t="shared" ref="AW69:AX69" si="175">+IF(SUM(U64:U68)&gt;SUM(AW64:AW68),1,0)</f>
        <v>0</v>
      </c>
      <c r="AX69" s="220">
        <f t="shared" si="175"/>
        <v>0</v>
      </c>
      <c r="AY69" s="129"/>
      <c r="AZ69" s="181">
        <f t="shared" si="11"/>
        <v>3033.790924</v>
      </c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>
        <f t="shared" si="2"/>
        <v>180000</v>
      </c>
      <c r="BQ69" s="129">
        <f t="shared" si="3"/>
        <v>225000</v>
      </c>
      <c r="BR69" s="129">
        <f t="shared" si="4"/>
        <v>360000</v>
      </c>
    </row>
    <row r="70" ht="14.25" customHeight="1">
      <c r="A70" s="63">
        <f t="shared" si="12"/>
        <v>67</v>
      </c>
      <c r="C70" s="205">
        <f t="shared" si="33"/>
        <v>78000</v>
      </c>
      <c r="D70" s="176">
        <f t="shared" si="34"/>
        <v>86373.23302</v>
      </c>
      <c r="E70" s="206">
        <f t="shared" si="5"/>
        <v>164373.233</v>
      </c>
      <c r="F70" s="129"/>
      <c r="G70" s="205">
        <f t="shared" si="15"/>
        <v>21000</v>
      </c>
      <c r="H70" s="206">
        <f t="shared" si="16"/>
        <v>51000</v>
      </c>
      <c r="I70" s="129"/>
      <c r="J70" s="207">
        <f t="shared" si="35"/>
        <v>64364.23953</v>
      </c>
      <c r="K70" s="208">
        <f t="shared" si="54"/>
        <v>6312.209621</v>
      </c>
      <c r="L70" s="129"/>
      <c r="M70" s="129"/>
      <c r="N70" s="129"/>
      <c r="O70" s="129"/>
      <c r="P70" s="129"/>
      <c r="Q70" s="129">
        <v>1.0</v>
      </c>
      <c r="R70" s="129">
        <v>0.0</v>
      </c>
      <c r="S70" s="129">
        <f t="shared" ref="S70:T70" si="176">+IF(Q70=1,RAND(),0)</f>
        <v>0.2123169701</v>
      </c>
      <c r="T70" s="129">
        <f t="shared" si="176"/>
        <v>0</v>
      </c>
      <c r="U70" s="129">
        <f>+IF(S70=0,0,IF(S70&lt;=Hoja2!$N$5,Hoja2!$M$5,IF(Hoja2!M69&lt;=Hoja2!$N$6,Hoja2!$M$6,IF(S70&lt;=Hoja2!$N$7,Hoja2!$M$7,IF(S70&lt;=Hoja2!$N$8,Hoja2!$M$8,IF(S70&lt;=Hoja2!$N$9,Hoja2!$M$9,6))))))</f>
        <v>1</v>
      </c>
      <c r="V70" s="129">
        <f>+IF(T70=0,0,IF(T70&lt;=Hoja2!$O$5,Hoja2!$M$5,IF(T70&lt;=Hoja2!$O$6,Hoja2!$M$6,IF(T70&lt;=Hoja2!$O$7,Hoja2!$M$7,IF(T70&lt;=Hoja2!$O$8,Hoja2!$M$8,IF(T70&lt;=Hoja2!$O$9,Hoja2!$M$9,IF(S70&lt;=Hoja2!$O$10,Hoja2!$M$10,IF(S70&lt;=Hoja2!$O$11,Hoja2!$M$11,8))))))))</f>
        <v>0</v>
      </c>
      <c r="W70" s="156" t="str">
        <f t="shared" si="7"/>
        <v>si</v>
      </c>
      <c r="X70" s="157" t="str">
        <f t="shared" si="8"/>
        <v>no</v>
      </c>
      <c r="Y70" s="129"/>
      <c r="Z70" s="129"/>
      <c r="AA70" s="158">
        <f t="shared" si="37"/>
        <v>0</v>
      </c>
      <c r="AB70" s="159">
        <f t="shared" si="38"/>
        <v>0</v>
      </c>
      <c r="AC70" s="159">
        <f t="shared" si="39"/>
        <v>0</v>
      </c>
      <c r="AD70" s="159">
        <f t="shared" si="40"/>
        <v>0</v>
      </c>
      <c r="AE70" s="209">
        <f t="shared" si="41"/>
        <v>110000</v>
      </c>
      <c r="AF70" s="210">
        <f t="shared" si="42"/>
        <v>0</v>
      </c>
      <c r="AG70" s="210">
        <f t="shared" si="43"/>
        <v>0</v>
      </c>
      <c r="AH70" s="210">
        <f t="shared" si="44"/>
        <v>0</v>
      </c>
      <c r="AI70" s="211">
        <f t="shared" si="45"/>
        <v>0</v>
      </c>
      <c r="AJ70" s="212">
        <f t="shared" si="46"/>
        <v>0</v>
      </c>
      <c r="AK70" s="129"/>
      <c r="AL70" s="213">
        <f t="shared" si="47"/>
        <v>0</v>
      </c>
      <c r="AM70" s="214">
        <f t="shared" si="48"/>
        <v>0</v>
      </c>
      <c r="AN70" s="214">
        <f t="shared" si="49"/>
        <v>0</v>
      </c>
      <c r="AO70" s="215">
        <f t="shared" si="23"/>
        <v>0</v>
      </c>
      <c r="AP70" s="172">
        <f t="shared" si="9"/>
        <v>195626.767</v>
      </c>
      <c r="AQ70" s="129"/>
      <c r="AR70" s="216">
        <f t="shared" si="50"/>
        <v>35000</v>
      </c>
      <c r="AS70" s="217">
        <f t="shared" si="51"/>
        <v>29212.48257</v>
      </c>
      <c r="AT70" s="217">
        <f t="shared" si="24"/>
        <v>1000</v>
      </c>
      <c r="AU70" s="218">
        <f t="shared" si="30"/>
        <v>3000</v>
      </c>
      <c r="AV70" s="129"/>
      <c r="AW70" s="219">
        <f t="shared" ref="AW70:AX70" si="177">+IF(SUM(U65:U69)&gt;SUM(AW65:AW69),1,0)</f>
        <v>0</v>
      </c>
      <c r="AX70" s="220">
        <f t="shared" si="177"/>
        <v>0</v>
      </c>
      <c r="AY70" s="129"/>
      <c r="AZ70" s="181">
        <f t="shared" si="11"/>
        <v>1937.806593</v>
      </c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>
        <f t="shared" si="2"/>
        <v>180000</v>
      </c>
      <c r="BQ70" s="129">
        <f t="shared" si="3"/>
        <v>225000</v>
      </c>
      <c r="BR70" s="129">
        <f t="shared" si="4"/>
        <v>360000</v>
      </c>
    </row>
    <row r="71" ht="14.25" customHeight="1">
      <c r="A71" s="63">
        <f t="shared" si="12"/>
        <v>68</v>
      </c>
      <c r="C71" s="205">
        <f t="shared" si="33"/>
        <v>43000</v>
      </c>
      <c r="D71" s="176">
        <f t="shared" si="34"/>
        <v>99927.55035</v>
      </c>
      <c r="E71" s="206">
        <f t="shared" si="5"/>
        <v>142927.5504</v>
      </c>
      <c r="F71" s="129"/>
      <c r="G71" s="205">
        <f t="shared" si="15"/>
        <v>20000</v>
      </c>
      <c r="H71" s="206">
        <f t="shared" si="16"/>
        <v>48000</v>
      </c>
      <c r="I71" s="129"/>
      <c r="J71" s="207">
        <f t="shared" si="35"/>
        <v>74795.55875</v>
      </c>
      <c r="K71" s="208">
        <f t="shared" si="54"/>
        <v>29671.06668</v>
      </c>
      <c r="L71" s="129"/>
      <c r="M71" s="129"/>
      <c r="N71" s="129"/>
      <c r="O71" s="129"/>
      <c r="P71" s="129"/>
      <c r="Q71" s="129">
        <v>0.0</v>
      </c>
      <c r="R71" s="129">
        <v>1.0</v>
      </c>
      <c r="S71" s="129">
        <f t="shared" ref="S71:T71" si="178">+IF(Q71=1,RAND(),0)</f>
        <v>0</v>
      </c>
      <c r="T71" s="129">
        <f t="shared" si="178"/>
        <v>0.456988245</v>
      </c>
      <c r="U71" s="129">
        <f>+IF(S71=0,0,IF(S71&lt;=Hoja2!$N$5,Hoja2!$M$5,IF(Hoja2!M70&lt;=Hoja2!$N$6,Hoja2!$M$6,IF(S71&lt;=Hoja2!$N$7,Hoja2!$M$7,IF(S71&lt;=Hoja2!$N$8,Hoja2!$M$8,IF(S71&lt;=Hoja2!$N$9,Hoja2!$M$9,6))))))</f>
        <v>0</v>
      </c>
      <c r="V71" s="129">
        <f>+IF(T71=0,0,IF(T71&lt;=Hoja2!$O$5,Hoja2!$M$5,IF(T71&lt;=Hoja2!$O$6,Hoja2!$M$6,IF(T71&lt;=Hoja2!$O$7,Hoja2!$M$7,IF(T71&lt;=Hoja2!$O$8,Hoja2!$M$8,IF(T71&lt;=Hoja2!$O$9,Hoja2!$M$9,IF(S71&lt;=Hoja2!$O$10,Hoja2!$M$10,IF(S71&lt;=Hoja2!$O$11,Hoja2!$M$11,8))))))))</f>
        <v>3</v>
      </c>
      <c r="W71" s="156" t="str">
        <f t="shared" si="7"/>
        <v>si</v>
      </c>
      <c r="X71" s="157" t="str">
        <f t="shared" si="8"/>
        <v>no</v>
      </c>
      <c r="Y71" s="129"/>
      <c r="Z71" s="129"/>
      <c r="AA71" s="158">
        <f t="shared" si="37"/>
        <v>0</v>
      </c>
      <c r="AB71" s="159">
        <f t="shared" si="38"/>
        <v>0</v>
      </c>
      <c r="AC71" s="159">
        <f t="shared" si="39"/>
        <v>0</v>
      </c>
      <c r="AD71" s="159">
        <f t="shared" si="40"/>
        <v>0</v>
      </c>
      <c r="AE71" s="209">
        <f t="shared" si="41"/>
        <v>0</v>
      </c>
      <c r="AF71" s="210">
        <f t="shared" si="42"/>
        <v>0</v>
      </c>
      <c r="AG71" s="210">
        <f t="shared" si="43"/>
        <v>0</v>
      </c>
      <c r="AH71" s="210">
        <f t="shared" si="44"/>
        <v>0</v>
      </c>
      <c r="AI71" s="211">
        <f t="shared" si="45"/>
        <v>0</v>
      </c>
      <c r="AJ71" s="212">
        <f t="shared" si="46"/>
        <v>0</v>
      </c>
      <c r="AK71" s="129"/>
      <c r="AL71" s="213">
        <f t="shared" si="47"/>
        <v>0</v>
      </c>
      <c r="AM71" s="214">
        <f t="shared" si="48"/>
        <v>0</v>
      </c>
      <c r="AN71" s="214">
        <f t="shared" si="49"/>
        <v>0</v>
      </c>
      <c r="AO71" s="215">
        <f t="shared" si="23"/>
        <v>0</v>
      </c>
      <c r="AP71" s="172">
        <f t="shared" si="9"/>
        <v>217072.4496</v>
      </c>
      <c r="AQ71" s="129"/>
      <c r="AR71" s="216">
        <f t="shared" si="50"/>
        <v>35000</v>
      </c>
      <c r="AS71" s="217">
        <f t="shared" si="51"/>
        <v>28445.68267</v>
      </c>
      <c r="AT71" s="217">
        <f t="shared" si="24"/>
        <v>1000</v>
      </c>
      <c r="AU71" s="218">
        <f t="shared" si="30"/>
        <v>3000</v>
      </c>
      <c r="AV71" s="129"/>
      <c r="AW71" s="219">
        <f t="shared" ref="AW71:AX71" si="179">+IF(SUM(U66:U70)&gt;SUM(AW66:AW70),1,0)</f>
        <v>1</v>
      </c>
      <c r="AX71" s="220">
        <f t="shared" si="179"/>
        <v>0</v>
      </c>
      <c r="AY71" s="129"/>
      <c r="AZ71" s="181">
        <f t="shared" si="11"/>
        <v>3087.002241</v>
      </c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>
        <f t="shared" si="2"/>
        <v>180000</v>
      </c>
      <c r="BQ71" s="129">
        <f t="shared" si="3"/>
        <v>225000</v>
      </c>
      <c r="BR71" s="129">
        <f t="shared" si="4"/>
        <v>360000</v>
      </c>
    </row>
    <row r="72" ht="14.25" customHeight="1">
      <c r="A72" s="63">
        <f t="shared" si="12"/>
        <v>69</v>
      </c>
      <c r="C72" s="205">
        <f t="shared" si="33"/>
        <v>8000</v>
      </c>
      <c r="D72" s="176">
        <f t="shared" si="34"/>
        <v>113007.5239</v>
      </c>
      <c r="E72" s="206">
        <f t="shared" si="5"/>
        <v>121007.5239</v>
      </c>
      <c r="F72" s="129"/>
      <c r="G72" s="205">
        <f t="shared" si="15"/>
        <v>19000</v>
      </c>
      <c r="H72" s="206">
        <f t="shared" si="16"/>
        <v>45000</v>
      </c>
      <c r="I72" s="129"/>
      <c r="J72" s="207">
        <f t="shared" si="35"/>
        <v>84820.43125</v>
      </c>
      <c r="K72" s="208">
        <f t="shared" si="54"/>
        <v>52238.53264</v>
      </c>
      <c r="L72" s="129"/>
      <c r="M72" s="129"/>
      <c r="N72" s="129"/>
      <c r="O72" s="129"/>
      <c r="P72" s="129"/>
      <c r="Q72" s="129">
        <v>0.0</v>
      </c>
      <c r="R72" s="129">
        <v>0.0</v>
      </c>
      <c r="S72" s="129">
        <f t="shared" ref="S72:T72" si="180">+IF(Q72=1,RAND(),0)</f>
        <v>0</v>
      </c>
      <c r="T72" s="129">
        <f t="shared" si="180"/>
        <v>0</v>
      </c>
      <c r="U72" s="129">
        <f>+IF(S72=0,0,IF(S72&lt;=Hoja2!$N$5,Hoja2!$M$5,IF(Hoja2!M71&lt;=Hoja2!$N$6,Hoja2!$M$6,IF(S72&lt;=Hoja2!$N$7,Hoja2!$M$7,IF(S72&lt;=Hoja2!$N$8,Hoja2!$M$8,IF(S72&lt;=Hoja2!$N$9,Hoja2!$M$9,6))))))</f>
        <v>0</v>
      </c>
      <c r="V72" s="129">
        <f>+IF(T72=0,0,IF(T72&lt;=Hoja2!$O$5,Hoja2!$M$5,IF(T72&lt;=Hoja2!$O$6,Hoja2!$M$6,IF(T72&lt;=Hoja2!$O$7,Hoja2!$M$7,IF(T72&lt;=Hoja2!$O$8,Hoja2!$M$8,IF(T72&lt;=Hoja2!$O$9,Hoja2!$M$9,IF(S72&lt;=Hoja2!$O$10,Hoja2!$M$10,IF(S72&lt;=Hoja2!$O$11,Hoja2!$M$11,8))))))))</f>
        <v>0</v>
      </c>
      <c r="W72" s="156" t="str">
        <f t="shared" si="7"/>
        <v>si</v>
      </c>
      <c r="X72" s="157" t="str">
        <f t="shared" si="8"/>
        <v>no</v>
      </c>
      <c r="Y72" s="129"/>
      <c r="Z72" s="129"/>
      <c r="AA72" s="158">
        <f t="shared" si="37"/>
        <v>0</v>
      </c>
      <c r="AB72" s="159">
        <f t="shared" si="38"/>
        <v>0</v>
      </c>
      <c r="AC72" s="159">
        <f t="shared" si="39"/>
        <v>0</v>
      </c>
      <c r="AD72" s="159">
        <f t="shared" si="40"/>
        <v>0</v>
      </c>
      <c r="AE72" s="209">
        <f t="shared" si="41"/>
        <v>0</v>
      </c>
      <c r="AF72" s="210">
        <f t="shared" si="42"/>
        <v>0</v>
      </c>
      <c r="AG72" s="210">
        <f t="shared" si="43"/>
        <v>0</v>
      </c>
      <c r="AH72" s="210">
        <f t="shared" si="44"/>
        <v>0</v>
      </c>
      <c r="AI72" s="211">
        <f t="shared" si="45"/>
        <v>0</v>
      </c>
      <c r="AJ72" s="212">
        <f t="shared" si="46"/>
        <v>0</v>
      </c>
      <c r="AK72" s="129"/>
      <c r="AL72" s="213">
        <f t="shared" si="47"/>
        <v>0</v>
      </c>
      <c r="AM72" s="214">
        <f t="shared" si="48"/>
        <v>0</v>
      </c>
      <c r="AN72" s="214">
        <f t="shared" si="49"/>
        <v>0</v>
      </c>
      <c r="AO72" s="215">
        <f t="shared" si="23"/>
        <v>0</v>
      </c>
      <c r="AP72" s="172">
        <f t="shared" si="9"/>
        <v>238992.4761</v>
      </c>
      <c r="AQ72" s="129"/>
      <c r="AR72" s="216">
        <f t="shared" si="50"/>
        <v>35000</v>
      </c>
      <c r="AS72" s="217">
        <f t="shared" si="51"/>
        <v>28920.02645</v>
      </c>
      <c r="AT72" s="217">
        <f t="shared" si="24"/>
        <v>1000</v>
      </c>
      <c r="AU72" s="218">
        <f t="shared" si="30"/>
        <v>3000</v>
      </c>
      <c r="AV72" s="129"/>
      <c r="AW72" s="219">
        <f t="shared" ref="AW72:AX72" si="181">+IF(SUM(U67:U71)&gt;SUM(AW67:AW71),1,0)</f>
        <v>0</v>
      </c>
      <c r="AX72" s="220">
        <f t="shared" si="181"/>
        <v>1</v>
      </c>
      <c r="AY72" s="129"/>
      <c r="AZ72" s="181">
        <f t="shared" si="11"/>
        <v>2019.559615</v>
      </c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>
        <f t="shared" si="2"/>
        <v>180000</v>
      </c>
      <c r="BQ72" s="129">
        <f t="shared" si="3"/>
        <v>225000</v>
      </c>
      <c r="BR72" s="129">
        <f t="shared" si="4"/>
        <v>360000</v>
      </c>
    </row>
    <row r="73" ht="14.25" customHeight="1">
      <c r="A73" s="63">
        <f t="shared" si="12"/>
        <v>70</v>
      </c>
      <c r="C73" s="205">
        <f t="shared" si="33"/>
        <v>88200</v>
      </c>
      <c r="D73" s="176">
        <f t="shared" si="34"/>
        <v>50329.27917</v>
      </c>
      <c r="E73" s="206">
        <f t="shared" si="5"/>
        <v>138529.2792</v>
      </c>
      <c r="F73" s="129"/>
      <c r="G73" s="205">
        <f t="shared" si="15"/>
        <v>18000</v>
      </c>
      <c r="H73" s="206">
        <f t="shared" si="16"/>
        <v>42000</v>
      </c>
      <c r="I73" s="129"/>
      <c r="J73" s="207">
        <f t="shared" si="35"/>
        <v>0</v>
      </c>
      <c r="K73" s="208">
        <f t="shared" si="54"/>
        <v>75167.62237</v>
      </c>
      <c r="L73" s="129"/>
      <c r="M73" s="129"/>
      <c r="N73" s="129"/>
      <c r="O73" s="129"/>
      <c r="P73" s="129"/>
      <c r="Q73" s="129">
        <v>0.0</v>
      </c>
      <c r="R73" s="129">
        <v>0.0</v>
      </c>
      <c r="S73" s="129">
        <f t="shared" ref="S73:T73" si="182">+IF(Q73=1,RAND(),0)</f>
        <v>0</v>
      </c>
      <c r="T73" s="129">
        <f t="shared" si="182"/>
        <v>0</v>
      </c>
      <c r="U73" s="129">
        <f>+IF(S73=0,0,IF(S73&lt;=Hoja2!$N$5,Hoja2!$M$5,IF(Hoja2!M72&lt;=Hoja2!$N$6,Hoja2!$M$6,IF(S73&lt;=Hoja2!$N$7,Hoja2!$M$7,IF(S73&lt;=Hoja2!$N$8,Hoja2!$M$8,IF(S73&lt;=Hoja2!$N$9,Hoja2!$M$9,6))))))</f>
        <v>0</v>
      </c>
      <c r="V73" s="129">
        <f>+IF(T73=0,0,IF(T73&lt;=Hoja2!$O$5,Hoja2!$M$5,IF(T73&lt;=Hoja2!$O$6,Hoja2!$M$6,IF(T73&lt;=Hoja2!$O$7,Hoja2!$M$7,IF(T73&lt;=Hoja2!$O$8,Hoja2!$M$8,IF(T73&lt;=Hoja2!$O$9,Hoja2!$M$9,IF(S73&lt;=Hoja2!$O$10,Hoja2!$M$10,IF(S73&lt;=Hoja2!$O$11,Hoja2!$M$11,8))))))))</f>
        <v>0</v>
      </c>
      <c r="W73" s="156" t="str">
        <f t="shared" si="7"/>
        <v>si</v>
      </c>
      <c r="X73" s="157" t="str">
        <f t="shared" si="8"/>
        <v>no</v>
      </c>
      <c r="Y73" s="129"/>
      <c r="Z73" s="129"/>
      <c r="AA73" s="158">
        <f t="shared" si="37"/>
        <v>0</v>
      </c>
      <c r="AB73" s="159">
        <f t="shared" si="38"/>
        <v>110000</v>
      </c>
      <c r="AC73" s="159">
        <f t="shared" si="39"/>
        <v>0</v>
      </c>
      <c r="AD73" s="159">
        <f t="shared" si="40"/>
        <v>0</v>
      </c>
      <c r="AE73" s="209">
        <f t="shared" si="41"/>
        <v>0</v>
      </c>
      <c r="AF73" s="210">
        <f t="shared" si="42"/>
        <v>0</v>
      </c>
      <c r="AG73" s="210">
        <f t="shared" si="43"/>
        <v>0</v>
      </c>
      <c r="AH73" s="210">
        <f t="shared" si="44"/>
        <v>0</v>
      </c>
      <c r="AI73" s="211">
        <f t="shared" si="45"/>
        <v>0</v>
      </c>
      <c r="AJ73" s="212">
        <f t="shared" si="46"/>
        <v>0</v>
      </c>
      <c r="AK73" s="129"/>
      <c r="AL73" s="213">
        <f t="shared" si="47"/>
        <v>115200</v>
      </c>
      <c r="AM73" s="214">
        <f t="shared" si="48"/>
        <v>0</v>
      </c>
      <c r="AN73" s="214">
        <f t="shared" si="49"/>
        <v>75000</v>
      </c>
      <c r="AO73" s="215">
        <f t="shared" si="23"/>
        <v>0</v>
      </c>
      <c r="AP73" s="172">
        <f t="shared" si="9"/>
        <v>221470.7208</v>
      </c>
      <c r="AQ73" s="129"/>
      <c r="AR73" s="216">
        <f t="shared" si="50"/>
        <v>35000</v>
      </c>
      <c r="AS73" s="217">
        <f t="shared" si="51"/>
        <v>29678.24473</v>
      </c>
      <c r="AT73" s="217">
        <f t="shared" si="24"/>
        <v>1000</v>
      </c>
      <c r="AU73" s="218">
        <f t="shared" si="30"/>
        <v>3000</v>
      </c>
      <c r="AV73" s="129"/>
      <c r="AW73" s="219">
        <f t="shared" ref="AW73:AX73" si="183">+IF(SUM(U68:U72)&gt;SUM(AW68:AW72),1,0)</f>
        <v>0</v>
      </c>
      <c r="AX73" s="220">
        <f t="shared" si="183"/>
        <v>1</v>
      </c>
      <c r="AY73" s="129"/>
      <c r="AZ73" s="181">
        <f t="shared" si="11"/>
        <v>1692.027784</v>
      </c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>
        <f t="shared" si="2"/>
        <v>180000</v>
      </c>
      <c r="BQ73" s="129">
        <f t="shared" si="3"/>
        <v>225000</v>
      </c>
      <c r="BR73" s="129">
        <f t="shared" si="4"/>
        <v>360000</v>
      </c>
    </row>
    <row r="74" ht="14.25" customHeight="1">
      <c r="A74" s="63">
        <f t="shared" si="12"/>
        <v>71</v>
      </c>
      <c r="C74" s="205">
        <f t="shared" si="33"/>
        <v>48000</v>
      </c>
      <c r="D74" s="176">
        <f t="shared" si="34"/>
        <v>63922.34966</v>
      </c>
      <c r="E74" s="206">
        <f t="shared" si="5"/>
        <v>111922.3497</v>
      </c>
      <c r="F74" s="129"/>
      <c r="G74" s="205">
        <f t="shared" si="15"/>
        <v>17000</v>
      </c>
      <c r="H74" s="206">
        <f t="shared" si="16"/>
        <v>39000</v>
      </c>
      <c r="I74" s="129"/>
      <c r="J74" s="207">
        <f t="shared" si="35"/>
        <v>9210.374445</v>
      </c>
      <c r="K74" s="208">
        <f t="shared" si="54"/>
        <v>98082.78752</v>
      </c>
      <c r="L74" s="129"/>
      <c r="M74" s="129"/>
      <c r="N74" s="129"/>
      <c r="O74" s="129"/>
      <c r="P74" s="129"/>
      <c r="Q74" s="129">
        <v>1.0</v>
      </c>
      <c r="R74" s="129">
        <v>0.0</v>
      </c>
      <c r="S74" s="129">
        <f t="shared" ref="S74:T74" si="184">+IF(Q74=1,RAND(),0)</f>
        <v>0.6319073126</v>
      </c>
      <c r="T74" s="129">
        <f t="shared" si="184"/>
        <v>0</v>
      </c>
      <c r="U74" s="129">
        <f>+IF(S74=0,0,IF(S74&lt;=Hoja2!$N$5,Hoja2!$M$5,IF(Hoja2!M73&lt;=Hoja2!$N$6,Hoja2!$M$6,IF(S74&lt;=Hoja2!$N$7,Hoja2!$M$7,IF(S74&lt;=Hoja2!$N$8,Hoja2!$M$8,IF(S74&lt;=Hoja2!$N$9,Hoja2!$M$9,6))))))</f>
        <v>2</v>
      </c>
      <c r="V74" s="129">
        <f>+IF(T74=0,0,IF(T74&lt;=Hoja2!$O$5,Hoja2!$M$5,IF(T74&lt;=Hoja2!$O$6,Hoja2!$M$6,IF(T74&lt;=Hoja2!$O$7,Hoja2!$M$7,IF(T74&lt;=Hoja2!$O$8,Hoja2!$M$8,IF(T74&lt;=Hoja2!$O$9,Hoja2!$M$9,IF(S74&lt;=Hoja2!$O$10,Hoja2!$M$10,IF(S74&lt;=Hoja2!$O$11,Hoja2!$M$11,8))))))))</f>
        <v>0</v>
      </c>
      <c r="W74" s="156" t="str">
        <f t="shared" si="7"/>
        <v>si</v>
      </c>
      <c r="X74" s="157" t="str">
        <f t="shared" si="8"/>
        <v>no</v>
      </c>
      <c r="Y74" s="129"/>
      <c r="Z74" s="129"/>
      <c r="AA74" s="158">
        <f t="shared" si="37"/>
        <v>0</v>
      </c>
      <c r="AB74" s="159">
        <f t="shared" si="38"/>
        <v>0</v>
      </c>
      <c r="AC74" s="159">
        <f t="shared" si="39"/>
        <v>0</v>
      </c>
      <c r="AD74" s="159">
        <f t="shared" si="40"/>
        <v>0</v>
      </c>
      <c r="AE74" s="209">
        <f t="shared" si="41"/>
        <v>0</v>
      </c>
      <c r="AF74" s="210">
        <f t="shared" si="42"/>
        <v>0</v>
      </c>
      <c r="AG74" s="210">
        <f t="shared" si="43"/>
        <v>0</v>
      </c>
      <c r="AH74" s="210">
        <f t="shared" si="44"/>
        <v>0</v>
      </c>
      <c r="AI74" s="211">
        <f t="shared" si="45"/>
        <v>0</v>
      </c>
      <c r="AJ74" s="212">
        <f t="shared" si="46"/>
        <v>0</v>
      </c>
      <c r="AK74" s="129"/>
      <c r="AL74" s="213">
        <f t="shared" si="47"/>
        <v>-5200</v>
      </c>
      <c r="AM74" s="214">
        <f t="shared" si="48"/>
        <v>0</v>
      </c>
      <c r="AN74" s="214">
        <f t="shared" si="49"/>
        <v>0</v>
      </c>
      <c r="AO74" s="215">
        <f t="shared" si="23"/>
        <v>0</v>
      </c>
      <c r="AP74" s="172">
        <f t="shared" si="9"/>
        <v>248077.6503</v>
      </c>
      <c r="AQ74" s="129"/>
      <c r="AR74" s="216">
        <f t="shared" si="50"/>
        <v>35000</v>
      </c>
      <c r="AS74" s="217">
        <f t="shared" si="51"/>
        <v>28406.92951</v>
      </c>
      <c r="AT74" s="217">
        <f t="shared" si="24"/>
        <v>1000</v>
      </c>
      <c r="AU74" s="218">
        <f t="shared" si="30"/>
        <v>3000</v>
      </c>
      <c r="AV74" s="129"/>
      <c r="AW74" s="219">
        <f t="shared" ref="AW74:AX74" si="185">+IF(SUM(U69:U73)&gt;SUM(AW69:AW73),1,0)</f>
        <v>0</v>
      </c>
      <c r="AX74" s="220">
        <f t="shared" si="185"/>
        <v>1</v>
      </c>
      <c r="AY74" s="129"/>
      <c r="AZ74" s="181">
        <f t="shared" si="11"/>
        <v>3022.533495</v>
      </c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>
        <f t="shared" si="2"/>
        <v>180000</v>
      </c>
      <c r="BQ74" s="129">
        <f t="shared" si="3"/>
        <v>225000</v>
      </c>
      <c r="BR74" s="129">
        <f t="shared" si="4"/>
        <v>360000</v>
      </c>
    </row>
    <row r="75" ht="14.25" customHeight="1">
      <c r="A75" s="63">
        <f t="shared" si="12"/>
        <v>72</v>
      </c>
      <c r="C75" s="205">
        <f t="shared" si="33"/>
        <v>13000</v>
      </c>
      <c r="D75" s="176">
        <f t="shared" si="34"/>
        <v>76730.29191</v>
      </c>
      <c r="E75" s="206">
        <f t="shared" si="5"/>
        <v>89730.29191</v>
      </c>
      <c r="F75" s="129"/>
      <c r="G75" s="205">
        <f t="shared" si="15"/>
        <v>16000</v>
      </c>
      <c r="H75" s="206">
        <f t="shared" si="16"/>
        <v>36000</v>
      </c>
      <c r="I75" s="129"/>
      <c r="J75" s="207">
        <f t="shared" si="35"/>
        <v>20037.98967</v>
      </c>
      <c r="K75" s="208">
        <f t="shared" si="54"/>
        <v>48569.75221</v>
      </c>
      <c r="L75" s="129"/>
      <c r="M75" s="129"/>
      <c r="N75" s="129"/>
      <c r="O75" s="129"/>
      <c r="P75" s="129"/>
      <c r="Q75" s="129">
        <v>0.0</v>
      </c>
      <c r="R75" s="129">
        <v>1.0</v>
      </c>
      <c r="S75" s="129">
        <f t="shared" ref="S75:T75" si="186">+IF(Q75=1,RAND(),0)</f>
        <v>0</v>
      </c>
      <c r="T75" s="129">
        <f t="shared" si="186"/>
        <v>0.3189959369</v>
      </c>
      <c r="U75" s="129">
        <f>+IF(S75=0,0,IF(S75&lt;=Hoja2!$N$5,Hoja2!$M$5,IF(Hoja2!M74&lt;=Hoja2!$N$6,Hoja2!$M$6,IF(S75&lt;=Hoja2!$N$7,Hoja2!$M$7,IF(S75&lt;=Hoja2!$N$8,Hoja2!$M$8,IF(S75&lt;=Hoja2!$N$9,Hoja2!$M$9,6))))))</f>
        <v>0</v>
      </c>
      <c r="V75" s="129">
        <f>+IF(T75=0,0,IF(T75&lt;=Hoja2!$O$5,Hoja2!$M$5,IF(T75&lt;=Hoja2!$O$6,Hoja2!$M$6,IF(T75&lt;=Hoja2!$O$7,Hoja2!$M$7,IF(T75&lt;=Hoja2!$O$8,Hoja2!$M$8,IF(T75&lt;=Hoja2!$O$9,Hoja2!$M$9,IF(S75&lt;=Hoja2!$O$10,Hoja2!$M$10,IF(S75&lt;=Hoja2!$O$11,Hoja2!$M$11,8))))))))</f>
        <v>2</v>
      </c>
      <c r="W75" s="156" t="str">
        <f t="shared" si="7"/>
        <v>si</v>
      </c>
      <c r="X75" s="157" t="str">
        <f t="shared" si="8"/>
        <v>no</v>
      </c>
      <c r="Y75" s="129"/>
      <c r="Z75" s="129"/>
      <c r="AA75" s="158">
        <f t="shared" si="37"/>
        <v>0</v>
      </c>
      <c r="AB75" s="159">
        <f t="shared" si="38"/>
        <v>0</v>
      </c>
      <c r="AC75" s="159">
        <f t="shared" si="39"/>
        <v>0</v>
      </c>
      <c r="AD75" s="159">
        <f t="shared" si="40"/>
        <v>0</v>
      </c>
      <c r="AE75" s="209">
        <f t="shared" si="41"/>
        <v>0</v>
      </c>
      <c r="AF75" s="210">
        <f t="shared" si="42"/>
        <v>0</v>
      </c>
      <c r="AG75" s="210">
        <f t="shared" si="43"/>
        <v>73000</v>
      </c>
      <c r="AH75" s="210">
        <f t="shared" si="44"/>
        <v>0</v>
      </c>
      <c r="AI75" s="211">
        <f t="shared" si="45"/>
        <v>0</v>
      </c>
      <c r="AJ75" s="212">
        <f t="shared" si="46"/>
        <v>0</v>
      </c>
      <c r="AK75" s="129"/>
      <c r="AL75" s="213">
        <f t="shared" si="47"/>
        <v>0</v>
      </c>
      <c r="AM75" s="214">
        <f t="shared" si="48"/>
        <v>0</v>
      </c>
      <c r="AN75" s="214">
        <f t="shared" si="49"/>
        <v>0</v>
      </c>
      <c r="AO75" s="215">
        <f t="shared" si="23"/>
        <v>0</v>
      </c>
      <c r="AP75" s="172">
        <f t="shared" si="9"/>
        <v>270269.7081</v>
      </c>
      <c r="AQ75" s="129"/>
      <c r="AR75" s="216">
        <f t="shared" si="50"/>
        <v>35000</v>
      </c>
      <c r="AS75" s="217">
        <f t="shared" si="51"/>
        <v>29192.05774</v>
      </c>
      <c r="AT75" s="217">
        <f t="shared" si="24"/>
        <v>1000</v>
      </c>
      <c r="AU75" s="218">
        <f t="shared" si="30"/>
        <v>3000</v>
      </c>
      <c r="AV75" s="129"/>
      <c r="AW75" s="219">
        <f t="shared" ref="AW75:AX75" si="187">+IF(SUM(U70:U74)&gt;SUM(AW70:AW74),1,0)</f>
        <v>1</v>
      </c>
      <c r="AX75" s="220">
        <f t="shared" si="187"/>
        <v>0</v>
      </c>
      <c r="AY75" s="129"/>
      <c r="AZ75" s="181">
        <f t="shared" si="11"/>
        <v>2649.379156</v>
      </c>
      <c r="BA75" s="129"/>
      <c r="BB75" s="129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>
        <f t="shared" si="2"/>
        <v>180000</v>
      </c>
      <c r="BQ75" s="129">
        <f t="shared" si="3"/>
        <v>225000</v>
      </c>
      <c r="BR75" s="129">
        <f t="shared" si="4"/>
        <v>360000</v>
      </c>
    </row>
    <row r="76" ht="14.25" customHeight="1">
      <c r="A76" s="63">
        <f t="shared" si="12"/>
        <v>73</v>
      </c>
      <c r="C76" s="205">
        <f t="shared" si="33"/>
        <v>88000</v>
      </c>
      <c r="D76" s="176">
        <f t="shared" si="34"/>
        <v>88934.47938</v>
      </c>
      <c r="E76" s="206">
        <f t="shared" si="5"/>
        <v>176934.4794</v>
      </c>
      <c r="F76" s="129"/>
      <c r="G76" s="205">
        <f t="shared" si="15"/>
        <v>15000</v>
      </c>
      <c r="H76" s="206">
        <f t="shared" si="16"/>
        <v>33000</v>
      </c>
      <c r="I76" s="129"/>
      <c r="J76" s="207">
        <f t="shared" si="35"/>
        <v>30069.64304</v>
      </c>
      <c r="K76" s="208">
        <f t="shared" si="54"/>
        <v>71301.39127</v>
      </c>
      <c r="L76" s="129"/>
      <c r="M76" s="129"/>
      <c r="N76" s="129"/>
      <c r="O76" s="129"/>
      <c r="P76" s="129"/>
      <c r="Q76" s="129">
        <v>0.0</v>
      </c>
      <c r="R76" s="129">
        <v>0.0</v>
      </c>
      <c r="S76" s="129">
        <f t="shared" ref="S76:T76" si="188">+IF(Q76=1,RAND(),0)</f>
        <v>0</v>
      </c>
      <c r="T76" s="129">
        <f t="shared" si="188"/>
        <v>0</v>
      </c>
      <c r="U76" s="129">
        <f>+IF(S76=0,0,IF(S76&lt;=Hoja2!$N$5,Hoja2!$M$5,IF(Hoja2!M75&lt;=Hoja2!$N$6,Hoja2!$M$6,IF(S76&lt;=Hoja2!$N$7,Hoja2!$M$7,IF(S76&lt;=Hoja2!$N$8,Hoja2!$M$8,IF(S76&lt;=Hoja2!$N$9,Hoja2!$M$9,6))))))</f>
        <v>0</v>
      </c>
      <c r="V76" s="129">
        <f>+IF(T76=0,0,IF(T76&lt;=Hoja2!$O$5,Hoja2!$M$5,IF(T76&lt;=Hoja2!$O$6,Hoja2!$M$6,IF(T76&lt;=Hoja2!$O$7,Hoja2!$M$7,IF(T76&lt;=Hoja2!$O$8,Hoja2!$M$8,IF(T76&lt;=Hoja2!$O$9,Hoja2!$M$9,IF(S76&lt;=Hoja2!$O$10,Hoja2!$M$10,IF(S76&lt;=Hoja2!$O$11,Hoja2!$M$11,8))))))))</f>
        <v>0</v>
      </c>
      <c r="W76" s="156" t="str">
        <f t="shared" si="7"/>
        <v>si</v>
      </c>
      <c r="X76" s="157" t="str">
        <f t="shared" si="8"/>
        <v>no</v>
      </c>
      <c r="Y76" s="129"/>
      <c r="Z76" s="129"/>
      <c r="AA76" s="158">
        <f t="shared" si="37"/>
        <v>0</v>
      </c>
      <c r="AB76" s="159">
        <f t="shared" si="38"/>
        <v>0</v>
      </c>
      <c r="AC76" s="159">
        <f t="shared" si="39"/>
        <v>0</v>
      </c>
      <c r="AD76" s="159">
        <f t="shared" si="40"/>
        <v>0</v>
      </c>
      <c r="AE76" s="209">
        <f t="shared" si="41"/>
        <v>0</v>
      </c>
      <c r="AF76" s="210">
        <f t="shared" si="42"/>
        <v>0</v>
      </c>
      <c r="AG76" s="210">
        <f t="shared" si="43"/>
        <v>0</v>
      </c>
      <c r="AH76" s="210">
        <f t="shared" si="44"/>
        <v>0</v>
      </c>
      <c r="AI76" s="211">
        <f t="shared" si="45"/>
        <v>0</v>
      </c>
      <c r="AJ76" s="212">
        <f t="shared" si="46"/>
        <v>0</v>
      </c>
      <c r="AK76" s="129"/>
      <c r="AL76" s="213">
        <f t="shared" si="47"/>
        <v>110000</v>
      </c>
      <c r="AM76" s="214">
        <f t="shared" si="48"/>
        <v>0</v>
      </c>
      <c r="AN76" s="214">
        <f t="shared" si="49"/>
        <v>0</v>
      </c>
      <c r="AO76" s="215">
        <f t="shared" si="23"/>
        <v>0</v>
      </c>
      <c r="AP76" s="172">
        <f t="shared" si="9"/>
        <v>183065.5206</v>
      </c>
      <c r="AQ76" s="129"/>
      <c r="AR76" s="216">
        <f t="shared" si="50"/>
        <v>35000</v>
      </c>
      <c r="AS76" s="217">
        <f t="shared" si="51"/>
        <v>29795.81253</v>
      </c>
      <c r="AT76" s="217">
        <f t="shared" si="24"/>
        <v>1000</v>
      </c>
      <c r="AU76" s="218">
        <f t="shared" si="30"/>
        <v>3000</v>
      </c>
      <c r="AV76" s="129"/>
      <c r="AW76" s="219">
        <f t="shared" ref="AW76:AX76" si="189">+IF(SUM(U71:U75)&gt;SUM(AW71:AW75),1,0)</f>
        <v>0</v>
      </c>
      <c r="AX76" s="220">
        <f t="shared" si="189"/>
        <v>1</v>
      </c>
      <c r="AY76" s="129"/>
      <c r="AZ76" s="181">
        <f t="shared" si="11"/>
        <v>2275.610208</v>
      </c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>
        <f t="shared" si="2"/>
        <v>180000</v>
      </c>
      <c r="BQ76" s="129">
        <f t="shared" si="3"/>
        <v>225000</v>
      </c>
      <c r="BR76" s="129">
        <f t="shared" si="4"/>
        <v>360000</v>
      </c>
    </row>
    <row r="77" ht="14.25" customHeight="1">
      <c r="A77" s="63">
        <f t="shared" si="12"/>
        <v>74</v>
      </c>
      <c r="C77" s="205">
        <f t="shared" si="33"/>
        <v>53000</v>
      </c>
      <c r="D77" s="176">
        <f t="shared" si="34"/>
        <v>101830.1469</v>
      </c>
      <c r="E77" s="206">
        <f t="shared" si="5"/>
        <v>154830.1469</v>
      </c>
      <c r="F77" s="129"/>
      <c r="G77" s="205">
        <f t="shared" si="15"/>
        <v>14000</v>
      </c>
      <c r="H77" s="206">
        <f t="shared" si="16"/>
        <v>30000</v>
      </c>
      <c r="I77" s="129"/>
      <c r="J77" s="207">
        <f t="shared" si="35"/>
        <v>39799.61477</v>
      </c>
      <c r="K77" s="208">
        <f t="shared" si="54"/>
        <v>94967.08472</v>
      </c>
      <c r="L77" s="129"/>
      <c r="M77" s="129"/>
      <c r="N77" s="129"/>
      <c r="O77" s="129"/>
      <c r="P77" s="129"/>
      <c r="Q77" s="129">
        <v>0.0</v>
      </c>
      <c r="R77" s="129">
        <v>0.0</v>
      </c>
      <c r="S77" s="129">
        <f t="shared" ref="S77:T77" si="190">+IF(Q77=1,RAND(),0)</f>
        <v>0</v>
      </c>
      <c r="T77" s="129">
        <f t="shared" si="190"/>
        <v>0</v>
      </c>
      <c r="U77" s="129">
        <f>+IF(S77=0,0,IF(S77&lt;=Hoja2!$N$5,Hoja2!$M$5,IF(Hoja2!M76&lt;=Hoja2!$N$6,Hoja2!$M$6,IF(S77&lt;=Hoja2!$N$7,Hoja2!$M$7,IF(S77&lt;=Hoja2!$N$8,Hoja2!$M$8,IF(S77&lt;=Hoja2!$N$9,Hoja2!$M$9,6))))))</f>
        <v>0</v>
      </c>
      <c r="V77" s="129">
        <f>+IF(T77=0,0,IF(T77&lt;=Hoja2!$O$5,Hoja2!$M$5,IF(T77&lt;=Hoja2!$O$6,Hoja2!$M$6,IF(T77&lt;=Hoja2!$O$7,Hoja2!$M$7,IF(T77&lt;=Hoja2!$O$8,Hoja2!$M$8,IF(T77&lt;=Hoja2!$O$9,Hoja2!$M$9,IF(S77&lt;=Hoja2!$O$10,Hoja2!$M$10,IF(S77&lt;=Hoja2!$O$11,Hoja2!$M$11,8))))))))</f>
        <v>0</v>
      </c>
      <c r="W77" s="156" t="str">
        <f t="shared" si="7"/>
        <v>si</v>
      </c>
      <c r="X77" s="157" t="str">
        <f t="shared" si="8"/>
        <v>no</v>
      </c>
      <c r="Y77" s="129"/>
      <c r="Z77" s="129"/>
      <c r="AA77" s="158">
        <f t="shared" si="37"/>
        <v>0</v>
      </c>
      <c r="AB77" s="159">
        <f t="shared" si="38"/>
        <v>0</v>
      </c>
      <c r="AC77" s="159">
        <f t="shared" si="39"/>
        <v>0</v>
      </c>
      <c r="AD77" s="159">
        <f t="shared" si="40"/>
        <v>0</v>
      </c>
      <c r="AE77" s="209">
        <f t="shared" si="41"/>
        <v>0</v>
      </c>
      <c r="AF77" s="210">
        <f t="shared" si="42"/>
        <v>0</v>
      </c>
      <c r="AG77" s="210">
        <f t="shared" si="43"/>
        <v>0</v>
      </c>
      <c r="AH77" s="210">
        <f t="shared" si="44"/>
        <v>0</v>
      </c>
      <c r="AI77" s="211">
        <f t="shared" si="45"/>
        <v>0</v>
      </c>
      <c r="AJ77" s="212">
        <f t="shared" si="46"/>
        <v>0</v>
      </c>
      <c r="AK77" s="129"/>
      <c r="AL77" s="213">
        <f t="shared" si="47"/>
        <v>0</v>
      </c>
      <c r="AM77" s="214">
        <f t="shared" si="48"/>
        <v>0</v>
      </c>
      <c r="AN77" s="214">
        <f t="shared" si="49"/>
        <v>0</v>
      </c>
      <c r="AO77" s="215">
        <f t="shared" si="23"/>
        <v>0</v>
      </c>
      <c r="AP77" s="172">
        <f t="shared" si="9"/>
        <v>205169.8531</v>
      </c>
      <c r="AQ77" s="129"/>
      <c r="AR77" s="216">
        <f t="shared" si="50"/>
        <v>35000</v>
      </c>
      <c r="AS77" s="217">
        <f t="shared" si="51"/>
        <v>29104.33249</v>
      </c>
      <c r="AT77" s="217">
        <f t="shared" si="24"/>
        <v>1000</v>
      </c>
      <c r="AU77" s="218">
        <f t="shared" si="30"/>
        <v>3000</v>
      </c>
      <c r="AV77" s="129"/>
      <c r="AW77" s="219">
        <f t="shared" ref="AW77:AX77" si="191">+IF(SUM(U72:U76)&gt;SUM(AW72:AW76),1,0)</f>
        <v>1</v>
      </c>
      <c r="AX77" s="220">
        <f t="shared" si="191"/>
        <v>0</v>
      </c>
      <c r="AY77" s="129"/>
      <c r="AZ77" s="181">
        <f t="shared" si="11"/>
        <v>1882.87105</v>
      </c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>
        <f t="shared" si="2"/>
        <v>180000</v>
      </c>
      <c r="BQ77" s="129">
        <f t="shared" si="3"/>
        <v>225000</v>
      </c>
      <c r="BR77" s="129">
        <f t="shared" si="4"/>
        <v>360000</v>
      </c>
    </row>
    <row r="78" ht="14.25" customHeight="1">
      <c r="A78" s="63">
        <f t="shared" si="12"/>
        <v>75</v>
      </c>
      <c r="C78" s="205">
        <f t="shared" si="33"/>
        <v>91000</v>
      </c>
      <c r="D78" s="176">
        <f t="shared" si="34"/>
        <v>40249.63904</v>
      </c>
      <c r="E78" s="206">
        <f t="shared" si="5"/>
        <v>131249.639</v>
      </c>
      <c r="F78" s="129"/>
      <c r="G78" s="205">
        <f t="shared" si="15"/>
        <v>13000</v>
      </c>
      <c r="H78" s="206">
        <f t="shared" si="16"/>
        <v>27000</v>
      </c>
      <c r="I78" s="129"/>
      <c r="J78" s="207">
        <f t="shared" si="35"/>
        <v>49842.9837</v>
      </c>
      <c r="K78" s="208">
        <f t="shared" si="54"/>
        <v>8396.494358</v>
      </c>
      <c r="L78" s="129"/>
      <c r="M78" s="129"/>
      <c r="N78" s="129"/>
      <c r="O78" s="129"/>
      <c r="P78" s="129"/>
      <c r="Q78" s="129">
        <v>1.0</v>
      </c>
      <c r="R78" s="129">
        <v>0.0</v>
      </c>
      <c r="S78" s="129">
        <f t="shared" ref="S78:T78" si="192">+IF(Q78=1,RAND(),0)</f>
        <v>0.3490591591</v>
      </c>
      <c r="T78" s="129">
        <f t="shared" si="192"/>
        <v>0</v>
      </c>
      <c r="U78" s="129">
        <f>+IF(S78=0,0,IF(S78&lt;=Hoja2!$N$5,Hoja2!$M$5,IF(Hoja2!M77&lt;=Hoja2!$N$6,Hoja2!$M$6,IF(S78&lt;=Hoja2!$N$7,Hoja2!$M$7,IF(S78&lt;=Hoja2!$N$8,Hoja2!$M$8,IF(S78&lt;=Hoja2!$N$9,Hoja2!$M$9,6))))))</f>
        <v>1</v>
      </c>
      <c r="V78" s="129">
        <f>+IF(T78=0,0,IF(T78&lt;=Hoja2!$O$5,Hoja2!$M$5,IF(T78&lt;=Hoja2!$O$6,Hoja2!$M$6,IF(T78&lt;=Hoja2!$O$7,Hoja2!$M$7,IF(T78&lt;=Hoja2!$O$8,Hoja2!$M$8,IF(T78&lt;=Hoja2!$O$9,Hoja2!$M$9,IF(S78&lt;=Hoja2!$O$10,Hoja2!$M$10,IF(S78&lt;=Hoja2!$O$11,Hoja2!$M$11,8))))))))</f>
        <v>0</v>
      </c>
      <c r="W78" s="156" t="str">
        <f t="shared" si="7"/>
        <v>si</v>
      </c>
      <c r="X78" s="157" t="str">
        <f t="shared" si="8"/>
        <v>no</v>
      </c>
      <c r="Y78" s="129"/>
      <c r="Z78" s="129"/>
      <c r="AA78" s="158">
        <f t="shared" si="37"/>
        <v>0</v>
      </c>
      <c r="AB78" s="159">
        <f t="shared" si="38"/>
        <v>0</v>
      </c>
      <c r="AC78" s="159">
        <f t="shared" si="39"/>
        <v>0</v>
      </c>
      <c r="AD78" s="159">
        <f t="shared" si="40"/>
        <v>0</v>
      </c>
      <c r="AE78" s="209">
        <f t="shared" si="41"/>
        <v>110000</v>
      </c>
      <c r="AF78" s="210">
        <f t="shared" si="42"/>
        <v>0</v>
      </c>
      <c r="AG78" s="210">
        <f t="shared" si="43"/>
        <v>0</v>
      </c>
      <c r="AH78" s="210">
        <f t="shared" si="44"/>
        <v>0</v>
      </c>
      <c r="AI78" s="211">
        <f t="shared" si="45"/>
        <v>0</v>
      </c>
      <c r="AJ78" s="212">
        <f t="shared" si="46"/>
        <v>0</v>
      </c>
      <c r="AK78" s="129"/>
      <c r="AL78" s="213">
        <f t="shared" si="47"/>
        <v>73000</v>
      </c>
      <c r="AM78" s="214">
        <f t="shared" si="48"/>
        <v>0</v>
      </c>
      <c r="AN78" s="214">
        <f t="shared" si="49"/>
        <v>75000</v>
      </c>
      <c r="AO78" s="215">
        <f t="shared" si="23"/>
        <v>0</v>
      </c>
      <c r="AP78" s="172">
        <f t="shared" si="9"/>
        <v>228750.361</v>
      </c>
      <c r="AQ78" s="129"/>
      <c r="AR78" s="216">
        <f t="shared" si="50"/>
        <v>35000</v>
      </c>
      <c r="AS78" s="217">
        <f t="shared" si="51"/>
        <v>28580.50785</v>
      </c>
      <c r="AT78" s="217">
        <f t="shared" si="24"/>
        <v>1000</v>
      </c>
      <c r="AU78" s="218">
        <f t="shared" si="30"/>
        <v>3000</v>
      </c>
      <c r="AV78" s="129"/>
      <c r="AW78" s="219">
        <f t="shared" ref="AW78:AX78" si="193">+IF(SUM(U73:U77)&gt;SUM(AW73:AW77),1,0)</f>
        <v>0</v>
      </c>
      <c r="AX78" s="220">
        <f t="shared" si="193"/>
        <v>0</v>
      </c>
      <c r="AY78" s="129"/>
      <c r="AZ78" s="181">
        <f t="shared" si="11"/>
        <v>2974.966928</v>
      </c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>
        <f t="shared" si="2"/>
        <v>180000</v>
      </c>
      <c r="BQ78" s="129">
        <f t="shared" si="3"/>
        <v>225000</v>
      </c>
      <c r="BR78" s="129">
        <f t="shared" si="4"/>
        <v>360000</v>
      </c>
    </row>
    <row r="79" ht="14.25" customHeight="1">
      <c r="A79" s="63">
        <f t="shared" si="12"/>
        <v>76</v>
      </c>
      <c r="C79" s="205">
        <f t="shared" si="33"/>
        <v>56000</v>
      </c>
      <c r="D79" s="176">
        <f t="shared" si="34"/>
        <v>52592.74694</v>
      </c>
      <c r="E79" s="206">
        <f t="shared" si="5"/>
        <v>108592.7469</v>
      </c>
      <c r="F79" s="129"/>
      <c r="G79" s="205">
        <f t="shared" si="15"/>
        <v>12000</v>
      </c>
      <c r="H79" s="206">
        <f t="shared" si="16"/>
        <v>24000</v>
      </c>
      <c r="I79" s="129"/>
      <c r="J79" s="207">
        <f t="shared" si="35"/>
        <v>60207.9495</v>
      </c>
      <c r="K79" s="208">
        <f t="shared" si="54"/>
        <v>31331.47138</v>
      </c>
      <c r="L79" s="129"/>
      <c r="M79" s="129"/>
      <c r="N79" s="129"/>
      <c r="O79" s="129"/>
      <c r="P79" s="129"/>
      <c r="Q79" s="129">
        <v>0.0</v>
      </c>
      <c r="R79" s="129">
        <v>1.0</v>
      </c>
      <c r="S79" s="129">
        <f t="shared" ref="S79:T79" si="194">+IF(Q79=1,RAND(),0)</f>
        <v>0</v>
      </c>
      <c r="T79" s="129">
        <f t="shared" si="194"/>
        <v>0.6025001427</v>
      </c>
      <c r="U79" s="129">
        <f>+IF(S79=0,0,IF(S79&lt;=Hoja2!$N$5,Hoja2!$M$5,IF(Hoja2!M78&lt;=Hoja2!$N$6,Hoja2!$M$6,IF(S79&lt;=Hoja2!$N$7,Hoja2!$M$7,IF(S79&lt;=Hoja2!$N$8,Hoja2!$M$8,IF(S79&lt;=Hoja2!$N$9,Hoja2!$M$9,6))))))</f>
        <v>0</v>
      </c>
      <c r="V79" s="129">
        <f>+IF(T79=0,0,IF(T79&lt;=Hoja2!$O$5,Hoja2!$M$5,IF(T79&lt;=Hoja2!$O$6,Hoja2!$M$6,IF(T79&lt;=Hoja2!$O$7,Hoja2!$M$7,IF(T79&lt;=Hoja2!$O$8,Hoja2!$M$8,IF(T79&lt;=Hoja2!$O$9,Hoja2!$M$9,IF(S79&lt;=Hoja2!$O$10,Hoja2!$M$10,IF(S79&lt;=Hoja2!$O$11,Hoja2!$M$11,8))))))))</f>
        <v>4</v>
      </c>
      <c r="W79" s="156" t="str">
        <f t="shared" si="7"/>
        <v>si</v>
      </c>
      <c r="X79" s="157" t="str">
        <f t="shared" si="8"/>
        <v>no</v>
      </c>
      <c r="Y79" s="129"/>
      <c r="Z79" s="129"/>
      <c r="AA79" s="158">
        <f t="shared" si="37"/>
        <v>0</v>
      </c>
      <c r="AB79" s="159">
        <f t="shared" si="38"/>
        <v>0</v>
      </c>
      <c r="AC79" s="159">
        <f t="shared" si="39"/>
        <v>0</v>
      </c>
      <c r="AD79" s="159">
        <f t="shared" si="40"/>
        <v>0</v>
      </c>
      <c r="AE79" s="209">
        <f t="shared" si="41"/>
        <v>0</v>
      </c>
      <c r="AF79" s="210">
        <f t="shared" si="42"/>
        <v>0</v>
      </c>
      <c r="AG79" s="210">
        <f t="shared" si="43"/>
        <v>0</v>
      </c>
      <c r="AH79" s="210">
        <f t="shared" si="44"/>
        <v>0</v>
      </c>
      <c r="AI79" s="211">
        <f t="shared" si="45"/>
        <v>0</v>
      </c>
      <c r="AJ79" s="212">
        <f t="shared" si="46"/>
        <v>0</v>
      </c>
      <c r="AK79" s="129"/>
      <c r="AL79" s="213">
        <f t="shared" si="47"/>
        <v>0</v>
      </c>
      <c r="AM79" s="214">
        <f t="shared" si="48"/>
        <v>0</v>
      </c>
      <c r="AN79" s="214">
        <f t="shared" si="49"/>
        <v>0</v>
      </c>
      <c r="AO79" s="215">
        <f t="shared" si="23"/>
        <v>0</v>
      </c>
      <c r="AP79" s="172">
        <f t="shared" si="9"/>
        <v>251407.2531</v>
      </c>
      <c r="AQ79" s="129"/>
      <c r="AR79" s="216">
        <f t="shared" si="50"/>
        <v>35000</v>
      </c>
      <c r="AS79" s="217">
        <f t="shared" si="51"/>
        <v>29656.8921</v>
      </c>
      <c r="AT79" s="217">
        <f t="shared" si="24"/>
        <v>1000</v>
      </c>
      <c r="AU79" s="218">
        <f t="shared" si="30"/>
        <v>3000</v>
      </c>
      <c r="AV79" s="129"/>
      <c r="AW79" s="219">
        <f t="shared" ref="AW79:AX79" si="195">+IF(SUM(U74:U78)&gt;SUM(AW74:AW78),1,0)</f>
        <v>1</v>
      </c>
      <c r="AX79" s="220">
        <f t="shared" si="195"/>
        <v>0</v>
      </c>
      <c r="AY79" s="129"/>
      <c r="AZ79" s="181">
        <f t="shared" si="11"/>
        <v>3583.815359</v>
      </c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>
        <f t="shared" si="2"/>
        <v>180000</v>
      </c>
      <c r="BQ79" s="129">
        <f t="shared" si="3"/>
        <v>225000</v>
      </c>
      <c r="BR79" s="129">
        <f t="shared" si="4"/>
        <v>360000</v>
      </c>
    </row>
    <row r="80" ht="14.25" customHeight="1">
      <c r="A80" s="63">
        <f t="shared" si="12"/>
        <v>77</v>
      </c>
      <c r="C80" s="205">
        <f t="shared" si="33"/>
        <v>21000</v>
      </c>
      <c r="D80" s="176">
        <f t="shared" si="34"/>
        <v>65599.22197</v>
      </c>
      <c r="E80" s="206">
        <f t="shared" si="5"/>
        <v>86599.22197</v>
      </c>
      <c r="F80" s="129"/>
      <c r="G80" s="205">
        <f t="shared" si="15"/>
        <v>11000</v>
      </c>
      <c r="H80" s="206">
        <f t="shared" si="16"/>
        <v>21000</v>
      </c>
      <c r="I80" s="129"/>
      <c r="J80" s="207">
        <f t="shared" si="35"/>
        <v>69801.91791</v>
      </c>
      <c r="K80" s="208">
        <f t="shared" si="54"/>
        <v>54348.31541</v>
      </c>
      <c r="L80" s="129"/>
      <c r="M80" s="129"/>
      <c r="N80" s="129"/>
      <c r="O80" s="129"/>
      <c r="P80" s="129"/>
      <c r="Q80" s="129">
        <v>0.0</v>
      </c>
      <c r="R80" s="129">
        <v>1.0</v>
      </c>
      <c r="S80" s="129">
        <f t="shared" ref="S80:T80" si="196">+IF(Q80=1,RAND(),0)</f>
        <v>0</v>
      </c>
      <c r="T80" s="129">
        <f t="shared" si="196"/>
        <v>0.7798152257</v>
      </c>
      <c r="U80" s="129">
        <f>+IF(S80=0,0,IF(S80&lt;=Hoja2!$N$5,Hoja2!$M$5,IF(Hoja2!M79&lt;=Hoja2!$N$6,Hoja2!$M$6,IF(S80&lt;=Hoja2!$N$7,Hoja2!$M$7,IF(S80&lt;=Hoja2!$N$8,Hoja2!$M$8,IF(S80&lt;=Hoja2!$N$9,Hoja2!$M$9,6))))))</f>
        <v>0</v>
      </c>
      <c r="V80" s="129">
        <f>+IF(T80=0,0,IF(T80&lt;=Hoja2!$O$5,Hoja2!$M$5,IF(T80&lt;=Hoja2!$O$6,Hoja2!$M$6,IF(T80&lt;=Hoja2!$O$7,Hoja2!$M$7,IF(T80&lt;=Hoja2!$O$8,Hoja2!$M$8,IF(T80&lt;=Hoja2!$O$9,Hoja2!$M$9,IF(S80&lt;=Hoja2!$O$10,Hoja2!$M$10,IF(S80&lt;=Hoja2!$O$11,Hoja2!$M$11,8))))))))</f>
        <v>5</v>
      </c>
      <c r="W80" s="156" t="str">
        <f t="shared" si="7"/>
        <v>si</v>
      </c>
      <c r="X80" s="157" t="str">
        <f t="shared" si="8"/>
        <v>no</v>
      </c>
      <c r="Y80" s="129"/>
      <c r="Z80" s="129"/>
      <c r="AA80" s="158">
        <f t="shared" si="37"/>
        <v>0</v>
      </c>
      <c r="AB80" s="159">
        <f t="shared" si="38"/>
        <v>0</v>
      </c>
      <c r="AC80" s="159">
        <f t="shared" si="39"/>
        <v>0</v>
      </c>
      <c r="AD80" s="159">
        <f t="shared" si="40"/>
        <v>0</v>
      </c>
      <c r="AE80" s="209">
        <f t="shared" si="41"/>
        <v>0</v>
      </c>
      <c r="AF80" s="210">
        <f t="shared" si="42"/>
        <v>0</v>
      </c>
      <c r="AG80" s="210">
        <f t="shared" si="43"/>
        <v>0</v>
      </c>
      <c r="AH80" s="210">
        <f t="shared" si="44"/>
        <v>0</v>
      </c>
      <c r="AI80" s="211">
        <f t="shared" si="45"/>
        <v>0</v>
      </c>
      <c r="AJ80" s="212">
        <f t="shared" si="46"/>
        <v>0</v>
      </c>
      <c r="AK80" s="129"/>
      <c r="AL80" s="213">
        <f t="shared" si="47"/>
        <v>0</v>
      </c>
      <c r="AM80" s="214">
        <f t="shared" si="48"/>
        <v>0</v>
      </c>
      <c r="AN80" s="214">
        <f t="shared" si="49"/>
        <v>0</v>
      </c>
      <c r="AO80" s="215">
        <f t="shared" si="23"/>
        <v>0</v>
      </c>
      <c r="AP80" s="172">
        <f t="shared" si="9"/>
        <v>273400.778</v>
      </c>
      <c r="AQ80" s="129"/>
      <c r="AR80" s="216">
        <f t="shared" si="50"/>
        <v>35000</v>
      </c>
      <c r="AS80" s="217">
        <f t="shared" si="51"/>
        <v>28993.52497</v>
      </c>
      <c r="AT80" s="217">
        <f t="shared" si="24"/>
        <v>1000</v>
      </c>
      <c r="AU80" s="218">
        <f t="shared" si="30"/>
        <v>3000</v>
      </c>
      <c r="AV80" s="129"/>
      <c r="AW80" s="219">
        <f t="shared" ref="AW80:AX80" si="197">+IF(SUM(U75:U79)&gt;SUM(AW75:AW79),1,0)</f>
        <v>0</v>
      </c>
      <c r="AX80" s="220">
        <f t="shared" si="197"/>
        <v>1</v>
      </c>
      <c r="AY80" s="129"/>
      <c r="AZ80" s="181">
        <f t="shared" si="11"/>
        <v>1844.211971</v>
      </c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>
        <f t="shared" si="2"/>
        <v>180000</v>
      </c>
      <c r="BQ80" s="129">
        <f t="shared" si="3"/>
        <v>225000</v>
      </c>
      <c r="BR80" s="129">
        <f t="shared" si="4"/>
        <v>360000</v>
      </c>
    </row>
    <row r="81" ht="14.25" customHeight="1">
      <c r="A81" s="63">
        <f t="shared" si="12"/>
        <v>78</v>
      </c>
      <c r="C81" s="205">
        <f t="shared" si="33"/>
        <v>101200</v>
      </c>
      <c r="D81" s="176">
        <f t="shared" si="34"/>
        <v>78523.03102</v>
      </c>
      <c r="E81" s="206">
        <f t="shared" si="5"/>
        <v>179723.031</v>
      </c>
      <c r="F81" s="129"/>
      <c r="G81" s="205">
        <f t="shared" si="15"/>
        <v>10000</v>
      </c>
      <c r="H81" s="206">
        <f t="shared" si="16"/>
        <v>18000</v>
      </c>
      <c r="I81" s="129"/>
      <c r="J81" s="207">
        <f t="shared" si="35"/>
        <v>80093.16213</v>
      </c>
      <c r="K81" s="208">
        <f t="shared" si="54"/>
        <v>76763.55146</v>
      </c>
      <c r="L81" s="129"/>
      <c r="M81" s="129"/>
      <c r="N81" s="129"/>
      <c r="O81" s="129"/>
      <c r="P81" s="129"/>
      <c r="Q81" s="129">
        <v>0.0</v>
      </c>
      <c r="R81" s="129">
        <v>0.0</v>
      </c>
      <c r="S81" s="129">
        <f t="shared" ref="S81:T81" si="198">+IF(Q81=1,RAND(),0)</f>
        <v>0</v>
      </c>
      <c r="T81" s="129">
        <f t="shared" si="198"/>
        <v>0</v>
      </c>
      <c r="U81" s="129">
        <f>+IF(S81=0,0,IF(S81&lt;=Hoja2!$N$5,Hoja2!$M$5,IF(Hoja2!M80&lt;=Hoja2!$N$6,Hoja2!$M$6,IF(S81&lt;=Hoja2!$N$7,Hoja2!$M$7,IF(S81&lt;=Hoja2!$N$8,Hoja2!$M$8,IF(S81&lt;=Hoja2!$N$9,Hoja2!$M$9,6))))))</f>
        <v>0</v>
      </c>
      <c r="V81" s="129">
        <f>+IF(T81=0,0,IF(T81&lt;=Hoja2!$O$5,Hoja2!$M$5,IF(T81&lt;=Hoja2!$O$6,Hoja2!$M$6,IF(T81&lt;=Hoja2!$O$7,Hoja2!$M$7,IF(T81&lt;=Hoja2!$O$8,Hoja2!$M$8,IF(T81&lt;=Hoja2!$O$9,Hoja2!$M$9,IF(S81&lt;=Hoja2!$O$10,Hoja2!$M$10,IF(S81&lt;=Hoja2!$O$11,Hoja2!$M$11,8))))))))</f>
        <v>0</v>
      </c>
      <c r="W81" s="156" t="str">
        <f t="shared" si="7"/>
        <v>si</v>
      </c>
      <c r="X81" s="157" t="str">
        <f t="shared" si="8"/>
        <v>no</v>
      </c>
      <c r="Y81" s="129"/>
      <c r="Z81" s="129"/>
      <c r="AA81" s="158">
        <f t="shared" si="37"/>
        <v>0</v>
      </c>
      <c r="AB81" s="159">
        <f t="shared" si="38"/>
        <v>0</v>
      </c>
      <c r="AC81" s="159">
        <f t="shared" si="39"/>
        <v>0</v>
      </c>
      <c r="AD81" s="159">
        <f t="shared" si="40"/>
        <v>0</v>
      </c>
      <c r="AE81" s="209">
        <f t="shared" si="41"/>
        <v>0</v>
      </c>
      <c r="AF81" s="210">
        <f t="shared" si="42"/>
        <v>0</v>
      </c>
      <c r="AG81" s="210">
        <f t="shared" si="43"/>
        <v>0</v>
      </c>
      <c r="AH81" s="210">
        <f t="shared" si="44"/>
        <v>0</v>
      </c>
      <c r="AI81" s="211">
        <f t="shared" si="45"/>
        <v>0</v>
      </c>
      <c r="AJ81" s="212">
        <f t="shared" si="46"/>
        <v>0</v>
      </c>
      <c r="AK81" s="129"/>
      <c r="AL81" s="213">
        <f t="shared" si="47"/>
        <v>115200</v>
      </c>
      <c r="AM81" s="214">
        <f t="shared" si="48"/>
        <v>0</v>
      </c>
      <c r="AN81" s="214">
        <f t="shared" si="49"/>
        <v>0</v>
      </c>
      <c r="AO81" s="215">
        <f t="shared" si="23"/>
        <v>0</v>
      </c>
      <c r="AP81" s="172">
        <f t="shared" si="9"/>
        <v>180276.969</v>
      </c>
      <c r="AQ81" s="129"/>
      <c r="AR81" s="216">
        <f t="shared" si="50"/>
        <v>35000</v>
      </c>
      <c r="AS81" s="217">
        <f t="shared" si="51"/>
        <v>29076.19095</v>
      </c>
      <c r="AT81" s="217">
        <f t="shared" si="24"/>
        <v>1000</v>
      </c>
      <c r="AU81" s="218">
        <f t="shared" si="30"/>
        <v>3000</v>
      </c>
      <c r="AV81" s="129"/>
      <c r="AW81" s="219">
        <f t="shared" ref="AW81:AX81" si="199">+IF(SUM(U76:U80)&gt;SUM(AW76:AW80),1,0)</f>
        <v>0</v>
      </c>
      <c r="AX81" s="220">
        <f t="shared" si="199"/>
        <v>1</v>
      </c>
      <c r="AY81" s="129"/>
      <c r="AZ81" s="181">
        <f t="shared" si="11"/>
        <v>1553.779684</v>
      </c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>
        <f t="shared" si="2"/>
        <v>180000</v>
      </c>
      <c r="BQ81" s="129">
        <f t="shared" si="3"/>
        <v>225000</v>
      </c>
      <c r="BR81" s="129">
        <f t="shared" si="4"/>
        <v>360000</v>
      </c>
    </row>
    <row r="82" ht="14.25" customHeight="1">
      <c r="A82" s="63">
        <f t="shared" si="12"/>
        <v>79</v>
      </c>
      <c r="C82" s="205">
        <f t="shared" si="33"/>
        <v>61000</v>
      </c>
      <c r="D82" s="176">
        <f t="shared" si="34"/>
        <v>91767.40825</v>
      </c>
      <c r="E82" s="206">
        <f t="shared" si="5"/>
        <v>152767.4082</v>
      </c>
      <c r="F82" s="129"/>
      <c r="G82" s="205">
        <f t="shared" si="15"/>
        <v>9000</v>
      </c>
      <c r="H82" s="206">
        <f t="shared" si="16"/>
        <v>15000</v>
      </c>
      <c r="I82" s="129"/>
      <c r="J82" s="207">
        <f t="shared" si="35"/>
        <v>0</v>
      </c>
      <c r="K82" s="208">
        <f t="shared" si="54"/>
        <v>99826.85672</v>
      </c>
      <c r="L82" s="129"/>
      <c r="M82" s="129"/>
      <c r="N82" s="129"/>
      <c r="O82" s="129"/>
      <c r="P82" s="129"/>
      <c r="Q82" s="129">
        <v>0.0</v>
      </c>
      <c r="R82" s="129">
        <v>0.0</v>
      </c>
      <c r="S82" s="129">
        <f t="shared" ref="S82:T82" si="200">+IF(Q82=1,RAND(),0)</f>
        <v>0</v>
      </c>
      <c r="T82" s="129">
        <f t="shared" si="200"/>
        <v>0</v>
      </c>
      <c r="U82" s="129">
        <f>+IF(S82=0,0,IF(S82&lt;=Hoja2!$N$5,Hoja2!$M$5,IF(Hoja2!M81&lt;=Hoja2!$N$6,Hoja2!$M$6,IF(S82&lt;=Hoja2!$N$7,Hoja2!$M$7,IF(S82&lt;=Hoja2!$N$8,Hoja2!$M$8,IF(S82&lt;=Hoja2!$N$9,Hoja2!$M$9,6))))))</f>
        <v>0</v>
      </c>
      <c r="V82" s="129">
        <f>+IF(T82=0,0,IF(T82&lt;=Hoja2!$O$5,Hoja2!$M$5,IF(T82&lt;=Hoja2!$O$6,Hoja2!$M$6,IF(T82&lt;=Hoja2!$O$7,Hoja2!$M$7,IF(T82&lt;=Hoja2!$O$8,Hoja2!$M$8,IF(T82&lt;=Hoja2!$O$9,Hoja2!$M$9,IF(S82&lt;=Hoja2!$O$10,Hoja2!$M$10,IF(S82&lt;=Hoja2!$O$11,Hoja2!$M$11,8))))))))</f>
        <v>0</v>
      </c>
      <c r="W82" s="156" t="str">
        <f t="shared" si="7"/>
        <v>si</v>
      </c>
      <c r="X82" s="157" t="str">
        <f t="shared" si="8"/>
        <v>no</v>
      </c>
      <c r="Y82" s="129"/>
      <c r="Z82" s="129"/>
      <c r="AA82" s="158">
        <f t="shared" si="37"/>
        <v>0</v>
      </c>
      <c r="AB82" s="159">
        <f t="shared" si="38"/>
        <v>110000</v>
      </c>
      <c r="AC82" s="159">
        <f t="shared" si="39"/>
        <v>0</v>
      </c>
      <c r="AD82" s="159">
        <f t="shared" si="40"/>
        <v>0</v>
      </c>
      <c r="AE82" s="209">
        <f t="shared" si="41"/>
        <v>0</v>
      </c>
      <c r="AF82" s="210">
        <f t="shared" si="42"/>
        <v>0</v>
      </c>
      <c r="AG82" s="210">
        <f t="shared" si="43"/>
        <v>0</v>
      </c>
      <c r="AH82" s="210">
        <f t="shared" si="44"/>
        <v>0</v>
      </c>
      <c r="AI82" s="211">
        <f t="shared" si="45"/>
        <v>0</v>
      </c>
      <c r="AJ82" s="212">
        <f t="shared" si="46"/>
        <v>0</v>
      </c>
      <c r="AK82" s="129"/>
      <c r="AL82" s="213">
        <f t="shared" si="47"/>
        <v>-5200</v>
      </c>
      <c r="AM82" s="214">
        <f t="shared" si="48"/>
        <v>0</v>
      </c>
      <c r="AN82" s="214">
        <f t="shared" si="49"/>
        <v>0</v>
      </c>
      <c r="AO82" s="215">
        <f t="shared" si="23"/>
        <v>0</v>
      </c>
      <c r="AP82" s="172">
        <f t="shared" si="9"/>
        <v>207232.5918</v>
      </c>
      <c r="AQ82" s="129"/>
      <c r="AR82" s="216">
        <f t="shared" si="50"/>
        <v>35000</v>
      </c>
      <c r="AS82" s="217">
        <f t="shared" si="51"/>
        <v>28755.62277</v>
      </c>
      <c r="AT82" s="217">
        <f t="shared" si="24"/>
        <v>1000</v>
      </c>
      <c r="AU82" s="218">
        <f t="shared" si="30"/>
        <v>3000</v>
      </c>
      <c r="AV82" s="129"/>
      <c r="AW82" s="219">
        <f t="shared" ref="AW82:AX82" si="201">+IF(SUM(U77:U81)&gt;SUM(AW77:AW81),1,0)</f>
        <v>0</v>
      </c>
      <c r="AX82" s="220">
        <f t="shared" si="201"/>
        <v>1</v>
      </c>
      <c r="AY82" s="129"/>
      <c r="AZ82" s="181">
        <f t="shared" si="11"/>
        <v>2113.24066</v>
      </c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>
        <f t="shared" si="2"/>
        <v>180000</v>
      </c>
      <c r="BQ82" s="129">
        <f t="shared" si="3"/>
        <v>225000</v>
      </c>
      <c r="BR82" s="129">
        <f t="shared" si="4"/>
        <v>360000</v>
      </c>
    </row>
    <row r="83" ht="14.25" customHeight="1">
      <c r="A83" s="63">
        <f t="shared" si="12"/>
        <v>80</v>
      </c>
      <c r="C83" s="205">
        <f t="shared" si="33"/>
        <v>26000</v>
      </c>
      <c r="D83" s="176">
        <f t="shared" si="34"/>
        <v>105469.2942</v>
      </c>
      <c r="E83" s="206">
        <f t="shared" si="5"/>
        <v>131469.2942</v>
      </c>
      <c r="F83" s="129"/>
      <c r="G83" s="205">
        <f t="shared" si="15"/>
        <v>8000</v>
      </c>
      <c r="H83" s="206">
        <f t="shared" si="16"/>
        <v>12000</v>
      </c>
      <c r="I83" s="129"/>
      <c r="J83" s="207">
        <f t="shared" si="35"/>
        <v>9581.726974</v>
      </c>
      <c r="K83" s="208">
        <f t="shared" si="54"/>
        <v>122751.9327</v>
      </c>
      <c r="L83" s="129"/>
      <c r="M83" s="129"/>
      <c r="N83" s="129"/>
      <c r="O83" s="129"/>
      <c r="P83" s="129"/>
      <c r="Q83" s="129">
        <v>0.0</v>
      </c>
      <c r="R83" s="129">
        <v>0.0</v>
      </c>
      <c r="S83" s="129">
        <f t="shared" ref="S83:T83" si="202">+IF(Q83=1,RAND(),0)</f>
        <v>0</v>
      </c>
      <c r="T83" s="129">
        <f t="shared" si="202"/>
        <v>0</v>
      </c>
      <c r="U83" s="129">
        <f>+IF(S83=0,0,IF(S83&lt;=Hoja2!$N$5,Hoja2!$M$5,IF(Hoja2!M82&lt;=Hoja2!$N$6,Hoja2!$M$6,IF(S83&lt;=Hoja2!$N$7,Hoja2!$M$7,IF(S83&lt;=Hoja2!$N$8,Hoja2!$M$8,IF(S83&lt;=Hoja2!$N$9,Hoja2!$M$9,6))))))</f>
        <v>0</v>
      </c>
      <c r="V83" s="129">
        <f>+IF(T83=0,0,IF(T83&lt;=Hoja2!$O$5,Hoja2!$M$5,IF(T83&lt;=Hoja2!$O$6,Hoja2!$M$6,IF(T83&lt;=Hoja2!$O$7,Hoja2!$M$7,IF(T83&lt;=Hoja2!$O$8,Hoja2!$M$8,IF(T83&lt;=Hoja2!$O$9,Hoja2!$M$9,IF(S83&lt;=Hoja2!$O$10,Hoja2!$M$10,IF(S83&lt;=Hoja2!$O$11,Hoja2!$M$11,8))))))))</f>
        <v>0</v>
      </c>
      <c r="W83" s="156" t="str">
        <f t="shared" si="7"/>
        <v>si</v>
      </c>
      <c r="X83" s="157" t="str">
        <f t="shared" si="8"/>
        <v>no</v>
      </c>
      <c r="Y83" s="129"/>
      <c r="Z83" s="129"/>
      <c r="AA83" s="158">
        <f t="shared" si="37"/>
        <v>0</v>
      </c>
      <c r="AB83" s="159">
        <f t="shared" si="38"/>
        <v>0</v>
      </c>
      <c r="AC83" s="159">
        <f t="shared" si="39"/>
        <v>0</v>
      </c>
      <c r="AD83" s="159">
        <f t="shared" si="40"/>
        <v>0</v>
      </c>
      <c r="AE83" s="209">
        <f t="shared" si="41"/>
        <v>0</v>
      </c>
      <c r="AF83" s="210">
        <f t="shared" si="42"/>
        <v>0</v>
      </c>
      <c r="AG83" s="210">
        <f t="shared" si="43"/>
        <v>0</v>
      </c>
      <c r="AH83" s="210">
        <f t="shared" si="44"/>
        <v>0</v>
      </c>
      <c r="AI83" s="211">
        <f t="shared" si="45"/>
        <v>0</v>
      </c>
      <c r="AJ83" s="212">
        <f t="shared" si="46"/>
        <v>0</v>
      </c>
      <c r="AK83" s="129"/>
      <c r="AL83" s="213">
        <f t="shared" si="47"/>
        <v>0</v>
      </c>
      <c r="AM83" s="214">
        <f t="shared" si="48"/>
        <v>0</v>
      </c>
      <c r="AN83" s="214">
        <f t="shared" si="49"/>
        <v>0</v>
      </c>
      <c r="AO83" s="215">
        <f t="shared" si="23"/>
        <v>0</v>
      </c>
      <c r="AP83" s="172">
        <f t="shared" si="9"/>
        <v>228530.7058</v>
      </c>
      <c r="AQ83" s="129"/>
      <c r="AR83" s="216">
        <f t="shared" si="50"/>
        <v>35000</v>
      </c>
      <c r="AS83" s="217">
        <f t="shared" si="51"/>
        <v>28298.11406</v>
      </c>
      <c r="AT83" s="217">
        <f t="shared" si="24"/>
        <v>1000</v>
      </c>
      <c r="AU83" s="218">
        <f t="shared" si="30"/>
        <v>3000</v>
      </c>
      <c r="AV83" s="129"/>
      <c r="AW83" s="219">
        <f t="shared" ref="AW83:AX83" si="203">+IF(SUM(U78:U82)&gt;SUM(AW78:AW82),1,0)</f>
        <v>0</v>
      </c>
      <c r="AX83" s="220">
        <f t="shared" si="203"/>
        <v>1</v>
      </c>
      <c r="AY83" s="129"/>
      <c r="AZ83" s="181">
        <f t="shared" si="11"/>
        <v>1346.593759</v>
      </c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>
        <f t="shared" si="2"/>
        <v>180000</v>
      </c>
      <c r="BQ83" s="129">
        <f t="shared" si="3"/>
        <v>225000</v>
      </c>
      <c r="BR83" s="129">
        <f t="shared" si="4"/>
        <v>360000</v>
      </c>
    </row>
    <row r="84" ht="14.25" customHeight="1">
      <c r="A84" s="63">
        <f t="shared" si="12"/>
        <v>81</v>
      </c>
      <c r="C84" s="205">
        <f t="shared" si="33"/>
        <v>0</v>
      </c>
      <c r="D84" s="176">
        <f t="shared" si="34"/>
        <v>51912.58808</v>
      </c>
      <c r="E84" s="206">
        <f t="shared" si="5"/>
        <v>51912.58808</v>
      </c>
      <c r="F84" s="129"/>
      <c r="G84" s="205">
        <f t="shared" si="15"/>
        <v>7000</v>
      </c>
      <c r="H84" s="206">
        <f t="shared" si="16"/>
        <v>9000</v>
      </c>
      <c r="I84" s="129"/>
      <c r="J84" s="207">
        <f t="shared" si="35"/>
        <v>19680.64877</v>
      </c>
      <c r="K84" s="208">
        <f t="shared" si="54"/>
        <v>146334.2194</v>
      </c>
      <c r="L84" s="129"/>
      <c r="M84" s="129"/>
      <c r="N84" s="129"/>
      <c r="O84" s="129"/>
      <c r="P84" s="129"/>
      <c r="Q84" s="129">
        <v>0.0</v>
      </c>
      <c r="R84" s="129">
        <v>1.0</v>
      </c>
      <c r="S84" s="129">
        <f t="shared" ref="S84:T84" si="204">+IF(Q84=1,RAND(),0)</f>
        <v>0</v>
      </c>
      <c r="T84" s="129">
        <f t="shared" si="204"/>
        <v>0.5422195999</v>
      </c>
      <c r="U84" s="129">
        <f>+IF(S84=0,0,IF(S84&lt;=Hoja2!$N$5,Hoja2!$M$5,IF(Hoja2!M83&lt;=Hoja2!$N$6,Hoja2!$M$6,IF(S84&lt;=Hoja2!$N$7,Hoja2!$M$7,IF(S84&lt;=Hoja2!$N$8,Hoja2!$M$8,IF(S84&lt;=Hoja2!$N$9,Hoja2!$M$9,6))))))</f>
        <v>0</v>
      </c>
      <c r="V84" s="129">
        <f>+IF(T84=0,0,IF(T84&lt;=Hoja2!$O$5,Hoja2!$M$5,IF(T84&lt;=Hoja2!$O$6,Hoja2!$M$6,IF(T84&lt;=Hoja2!$O$7,Hoja2!$M$7,IF(T84&lt;=Hoja2!$O$8,Hoja2!$M$8,IF(T84&lt;=Hoja2!$O$9,Hoja2!$M$9,IF(S84&lt;=Hoja2!$O$10,Hoja2!$M$10,IF(S84&lt;=Hoja2!$O$11,Hoja2!$M$11,8))))))))</f>
        <v>3</v>
      </c>
      <c r="W84" s="156" t="str">
        <f t="shared" si="7"/>
        <v>si</v>
      </c>
      <c r="X84" s="157" t="str">
        <f t="shared" si="8"/>
        <v>si</v>
      </c>
      <c r="Y84" s="129"/>
      <c r="Z84" s="129"/>
      <c r="AA84" s="158">
        <f t="shared" si="37"/>
        <v>0</v>
      </c>
      <c r="AB84" s="159">
        <f t="shared" si="38"/>
        <v>0</v>
      </c>
      <c r="AC84" s="159">
        <f t="shared" si="39"/>
        <v>0</v>
      </c>
      <c r="AD84" s="159">
        <f t="shared" si="40"/>
        <v>0</v>
      </c>
      <c r="AE84" s="209">
        <f t="shared" si="41"/>
        <v>0</v>
      </c>
      <c r="AF84" s="210">
        <f t="shared" si="42"/>
        <v>0</v>
      </c>
      <c r="AG84" s="210">
        <f t="shared" si="43"/>
        <v>0</v>
      </c>
      <c r="AH84" s="210">
        <f t="shared" si="44"/>
        <v>0</v>
      </c>
      <c r="AI84" s="211">
        <f t="shared" si="45"/>
        <v>0</v>
      </c>
      <c r="AJ84" s="212">
        <f t="shared" si="46"/>
        <v>0</v>
      </c>
      <c r="AK84" s="129"/>
      <c r="AL84" s="213">
        <f t="shared" si="47"/>
        <v>0</v>
      </c>
      <c r="AM84" s="214">
        <f t="shared" si="48"/>
        <v>0</v>
      </c>
      <c r="AN84" s="214">
        <f t="shared" si="49"/>
        <v>75000</v>
      </c>
      <c r="AO84" s="215">
        <f t="shared" si="23"/>
        <v>0</v>
      </c>
      <c r="AP84" s="172">
        <f t="shared" si="9"/>
        <v>308087.4119</v>
      </c>
      <c r="AQ84" s="129"/>
      <c r="AR84" s="216">
        <f t="shared" si="50"/>
        <v>26000</v>
      </c>
      <c r="AS84" s="217">
        <f t="shared" si="51"/>
        <v>20556.7061</v>
      </c>
      <c r="AT84" s="217">
        <f t="shared" si="24"/>
        <v>1000</v>
      </c>
      <c r="AU84" s="218">
        <f t="shared" si="30"/>
        <v>3000</v>
      </c>
      <c r="AV84" s="129"/>
      <c r="AW84" s="219">
        <f t="shared" ref="AW84:AX84" si="205">+IF(SUM(U79:U83)&gt;SUM(AW79:AW83),1,0)</f>
        <v>0</v>
      </c>
      <c r="AX84" s="220">
        <f t="shared" si="205"/>
        <v>1</v>
      </c>
      <c r="AY84" s="129"/>
      <c r="AZ84" s="181">
        <f t="shared" si="11"/>
        <v>2256.097312</v>
      </c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>
        <f t="shared" si="2"/>
        <v>180000</v>
      </c>
      <c r="BQ84" s="129">
        <f t="shared" si="3"/>
        <v>225000</v>
      </c>
      <c r="BR84" s="129">
        <f t="shared" si="4"/>
        <v>360000</v>
      </c>
    </row>
    <row r="85" ht="14.25" customHeight="1">
      <c r="A85" s="63">
        <f t="shared" si="12"/>
        <v>82</v>
      </c>
      <c r="C85" s="205">
        <f t="shared" si="33"/>
        <v>61950</v>
      </c>
      <c r="D85" s="176">
        <f t="shared" si="34"/>
        <v>9483.836606</v>
      </c>
      <c r="E85" s="206">
        <f t="shared" si="5"/>
        <v>71433.83661</v>
      </c>
      <c r="F85" s="129"/>
      <c r="G85" s="205">
        <f t="shared" si="15"/>
        <v>6000</v>
      </c>
      <c r="H85" s="206">
        <f t="shared" si="16"/>
        <v>6000</v>
      </c>
      <c r="I85" s="129"/>
      <c r="J85" s="207">
        <f t="shared" si="35"/>
        <v>29047.42164</v>
      </c>
      <c r="K85" s="208">
        <f t="shared" si="54"/>
        <v>96679.74995</v>
      </c>
      <c r="L85" s="129"/>
      <c r="M85" s="129"/>
      <c r="N85" s="129"/>
      <c r="O85" s="129"/>
      <c r="P85" s="129"/>
      <c r="Q85" s="129">
        <v>0.0</v>
      </c>
      <c r="R85" s="129">
        <v>0.0</v>
      </c>
      <c r="S85" s="129">
        <f t="shared" ref="S85:T85" si="206">+IF(Q85=1,RAND(),0)</f>
        <v>0</v>
      </c>
      <c r="T85" s="129">
        <f t="shared" si="206"/>
        <v>0</v>
      </c>
      <c r="U85" s="129">
        <f>+IF(S85=0,0,IF(S85&lt;=Hoja2!$N$5,Hoja2!$M$5,IF(Hoja2!M84&lt;=Hoja2!$N$6,Hoja2!$M$6,IF(S85&lt;=Hoja2!$N$7,Hoja2!$M$7,IF(S85&lt;=Hoja2!$N$8,Hoja2!$M$8,IF(S85&lt;=Hoja2!$N$9,Hoja2!$M$9,6))))))</f>
        <v>0</v>
      </c>
      <c r="V85" s="129">
        <f>+IF(T85=0,0,IF(T85&lt;=Hoja2!$O$5,Hoja2!$M$5,IF(T85&lt;=Hoja2!$O$6,Hoja2!$M$6,IF(T85&lt;=Hoja2!$O$7,Hoja2!$M$7,IF(T85&lt;=Hoja2!$O$8,Hoja2!$M$8,IF(T85&lt;=Hoja2!$O$9,Hoja2!$M$9,IF(S85&lt;=Hoja2!$O$10,Hoja2!$M$10,IF(S85&lt;=Hoja2!$O$11,Hoja2!$M$11,8))))))))</f>
        <v>0</v>
      </c>
      <c r="W85" s="156" t="str">
        <f t="shared" si="7"/>
        <v>si</v>
      </c>
      <c r="X85" s="157" t="str">
        <f t="shared" si="8"/>
        <v>si</v>
      </c>
      <c r="Y85" s="129"/>
      <c r="Z85" s="129"/>
      <c r="AA85" s="158">
        <f t="shared" si="37"/>
        <v>0</v>
      </c>
      <c r="AB85" s="159">
        <f t="shared" si="38"/>
        <v>0</v>
      </c>
      <c r="AC85" s="159">
        <f t="shared" si="39"/>
        <v>0</v>
      </c>
      <c r="AD85" s="159">
        <f t="shared" si="40"/>
        <v>0</v>
      </c>
      <c r="AE85" s="209">
        <f t="shared" si="41"/>
        <v>0</v>
      </c>
      <c r="AF85" s="210">
        <f t="shared" si="42"/>
        <v>0</v>
      </c>
      <c r="AG85" s="210">
        <f t="shared" si="43"/>
        <v>0</v>
      </c>
      <c r="AH85" s="210">
        <f t="shared" si="44"/>
        <v>0</v>
      </c>
      <c r="AI85" s="211">
        <f t="shared" si="45"/>
        <v>73000</v>
      </c>
      <c r="AJ85" s="212">
        <f t="shared" si="46"/>
        <v>0</v>
      </c>
      <c r="AK85" s="129"/>
      <c r="AL85" s="213">
        <f t="shared" si="47"/>
        <v>115200</v>
      </c>
      <c r="AM85" s="214">
        <f t="shared" si="48"/>
        <v>0</v>
      </c>
      <c r="AN85" s="214">
        <f t="shared" si="49"/>
        <v>0</v>
      </c>
      <c r="AO85" s="215">
        <f t="shared" si="23"/>
        <v>0</v>
      </c>
      <c r="AP85" s="172">
        <f t="shared" si="9"/>
        <v>288566.1634</v>
      </c>
      <c r="AQ85" s="129"/>
      <c r="AR85" s="216">
        <f t="shared" si="50"/>
        <v>35000</v>
      </c>
      <c r="AS85" s="217">
        <f t="shared" si="51"/>
        <v>29678.75148</v>
      </c>
      <c r="AT85" s="217">
        <f t="shared" si="24"/>
        <v>1000</v>
      </c>
      <c r="AU85" s="218">
        <f t="shared" si="30"/>
        <v>3000</v>
      </c>
      <c r="AV85" s="129"/>
      <c r="AW85" s="219">
        <f t="shared" ref="AW85:AX85" si="207">+IF(SUM(U80:U84)&gt;SUM(AW80:AW84),1,0)</f>
        <v>0</v>
      </c>
      <c r="AX85" s="220">
        <f t="shared" si="207"/>
        <v>1</v>
      </c>
      <c r="AY85" s="129"/>
      <c r="AZ85" s="181">
        <f t="shared" si="11"/>
        <v>2810.252147</v>
      </c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>
        <f t="shared" si="2"/>
        <v>180000</v>
      </c>
      <c r="BQ85" s="129">
        <f t="shared" si="3"/>
        <v>225000</v>
      </c>
      <c r="BR85" s="129">
        <f t="shared" si="4"/>
        <v>360000</v>
      </c>
    </row>
    <row r="86" ht="14.25" customHeight="1">
      <c r="A86" s="63">
        <f t="shared" si="12"/>
        <v>83</v>
      </c>
      <c r="C86" s="205">
        <f t="shared" si="33"/>
        <v>3500</v>
      </c>
      <c r="D86" s="176">
        <f t="shared" si="34"/>
        <v>-32868.56696</v>
      </c>
      <c r="E86" s="206">
        <f t="shared" si="5"/>
        <v>-29368.56696</v>
      </c>
      <c r="F86" s="129"/>
      <c r="G86" s="205">
        <f t="shared" si="15"/>
        <v>5000</v>
      </c>
      <c r="H86" s="206">
        <f t="shared" si="16"/>
        <v>3000</v>
      </c>
      <c r="I86" s="129"/>
      <c r="J86" s="207">
        <f t="shared" si="35"/>
        <v>39094.09499</v>
      </c>
      <c r="K86" s="208">
        <f t="shared" si="54"/>
        <v>9821.901306</v>
      </c>
      <c r="L86" s="129"/>
      <c r="M86" s="129"/>
      <c r="N86" s="129"/>
      <c r="O86" s="129"/>
      <c r="P86" s="129"/>
      <c r="Q86" s="129">
        <v>1.0</v>
      </c>
      <c r="R86" s="129">
        <v>0.0</v>
      </c>
      <c r="S86" s="129">
        <f t="shared" ref="S86:T86" si="208">+IF(Q86=1,RAND(),0)</f>
        <v>0.07156723617</v>
      </c>
      <c r="T86" s="129">
        <f t="shared" si="208"/>
        <v>0</v>
      </c>
      <c r="U86" s="129">
        <f>+IF(S86=0,0,IF(S86&lt;=Hoja2!$N$5,Hoja2!$M$5,IF(Hoja2!M85&lt;=Hoja2!$N$6,Hoja2!$M$6,IF(S86&lt;=Hoja2!$N$7,Hoja2!$M$7,IF(S86&lt;=Hoja2!$N$8,Hoja2!$M$8,IF(S86&lt;=Hoja2!$N$9,Hoja2!$M$9,6))))))</f>
        <v>1</v>
      </c>
      <c r="V86" s="129">
        <f>+IF(T86=0,0,IF(T86&lt;=Hoja2!$O$5,Hoja2!$M$5,IF(T86&lt;=Hoja2!$O$6,Hoja2!$M$6,IF(T86&lt;=Hoja2!$O$7,Hoja2!$M$7,IF(T86&lt;=Hoja2!$O$8,Hoja2!$M$8,IF(T86&lt;=Hoja2!$O$9,Hoja2!$M$9,IF(S86&lt;=Hoja2!$O$10,Hoja2!$M$10,IF(S86&lt;=Hoja2!$O$11,Hoja2!$M$11,8))))))))</f>
        <v>0</v>
      </c>
      <c r="W86" s="156" t="str">
        <f t="shared" si="7"/>
        <v>si</v>
      </c>
      <c r="X86" s="157" t="str">
        <f t="shared" si="8"/>
        <v>si</v>
      </c>
      <c r="Y86" s="129"/>
      <c r="Z86" s="129"/>
      <c r="AA86" s="158">
        <f t="shared" si="37"/>
        <v>0</v>
      </c>
      <c r="AB86" s="159">
        <f t="shared" si="38"/>
        <v>0</v>
      </c>
      <c r="AC86" s="159">
        <f t="shared" si="39"/>
        <v>0</v>
      </c>
      <c r="AD86" s="159">
        <f t="shared" si="40"/>
        <v>0</v>
      </c>
      <c r="AE86" s="209">
        <f t="shared" si="41"/>
        <v>110000</v>
      </c>
      <c r="AF86" s="210">
        <f t="shared" si="42"/>
        <v>0</v>
      </c>
      <c r="AG86" s="210">
        <f t="shared" si="43"/>
        <v>0</v>
      </c>
      <c r="AH86" s="210">
        <f t="shared" si="44"/>
        <v>0</v>
      </c>
      <c r="AI86" s="211">
        <f t="shared" si="45"/>
        <v>0</v>
      </c>
      <c r="AJ86" s="212">
        <f t="shared" si="46"/>
        <v>73000</v>
      </c>
      <c r="AK86" s="129"/>
      <c r="AL86" s="213">
        <f t="shared" si="47"/>
        <v>-5200</v>
      </c>
      <c r="AM86" s="214">
        <f t="shared" si="48"/>
        <v>0</v>
      </c>
      <c r="AN86" s="214">
        <f t="shared" si="49"/>
        <v>0</v>
      </c>
      <c r="AO86" s="215">
        <f t="shared" si="23"/>
        <v>0</v>
      </c>
      <c r="AP86" s="172">
        <f t="shared" si="9"/>
        <v>389368.567</v>
      </c>
      <c r="AQ86" s="129"/>
      <c r="AR86" s="216">
        <f t="shared" si="50"/>
        <v>35000</v>
      </c>
      <c r="AS86" s="217">
        <f t="shared" si="51"/>
        <v>29602.40357</v>
      </c>
      <c r="AT86" s="217">
        <f t="shared" si="24"/>
        <v>1000</v>
      </c>
      <c r="AU86" s="218">
        <f t="shared" si="30"/>
        <v>3000</v>
      </c>
      <c r="AV86" s="129"/>
      <c r="AW86" s="219">
        <f t="shared" ref="AW86:AX86" si="209">+IF(SUM(U81:U85)&gt;SUM(AW81:AW85),1,0)</f>
        <v>0</v>
      </c>
      <c r="AX86" s="220">
        <f t="shared" si="209"/>
        <v>0</v>
      </c>
      <c r="AY86" s="129"/>
      <c r="AZ86" s="181">
        <f t="shared" si="11"/>
        <v>2551.052621</v>
      </c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>
        <f t="shared" si="2"/>
        <v>180000</v>
      </c>
      <c r="BQ86" s="129">
        <f t="shared" si="3"/>
        <v>225000</v>
      </c>
      <c r="BR86" s="129">
        <f t="shared" si="4"/>
        <v>360000</v>
      </c>
    </row>
    <row r="87" ht="14.25" customHeight="1">
      <c r="A87" s="63">
        <f t="shared" si="12"/>
        <v>84</v>
      </c>
      <c r="C87" s="205">
        <f t="shared" si="33"/>
        <v>0</v>
      </c>
      <c r="D87" s="176">
        <f t="shared" si="34"/>
        <v>6514.604771</v>
      </c>
      <c r="E87" s="206">
        <f t="shared" si="5"/>
        <v>6514.604771</v>
      </c>
      <c r="F87" s="129"/>
      <c r="G87" s="205">
        <f t="shared" si="15"/>
        <v>4000</v>
      </c>
      <c r="H87" s="206">
        <f t="shared" si="16"/>
        <v>3000</v>
      </c>
      <c r="I87" s="129"/>
      <c r="J87" s="207">
        <f t="shared" si="35"/>
        <v>49447.77707</v>
      </c>
      <c r="K87" s="208">
        <f t="shared" si="54"/>
        <v>32731.90157</v>
      </c>
      <c r="L87" s="129"/>
      <c r="M87" s="129"/>
      <c r="N87" s="129"/>
      <c r="O87" s="129"/>
      <c r="P87" s="129"/>
      <c r="Q87" s="129">
        <v>1.0</v>
      </c>
      <c r="R87" s="129">
        <v>0.0</v>
      </c>
      <c r="S87" s="129">
        <f t="shared" ref="S87:T87" si="210">+IF(Q87=1,RAND(),0)</f>
        <v>0.06567572137</v>
      </c>
      <c r="T87" s="129">
        <f t="shared" si="210"/>
        <v>0</v>
      </c>
      <c r="U87" s="129">
        <f>+IF(S87=0,0,IF(S87&lt;=Hoja2!$N$5,Hoja2!$M$5,IF(Hoja2!M86&lt;=Hoja2!$N$6,Hoja2!$M$6,IF(S87&lt;=Hoja2!$N$7,Hoja2!$M$7,IF(S87&lt;=Hoja2!$N$8,Hoja2!$M$8,IF(S87&lt;=Hoja2!$N$9,Hoja2!$M$9,6))))))</f>
        <v>1</v>
      </c>
      <c r="V87" s="129">
        <f>+IF(T87=0,0,IF(T87&lt;=Hoja2!$O$5,Hoja2!$M$5,IF(T87&lt;=Hoja2!$O$6,Hoja2!$M$6,IF(T87&lt;=Hoja2!$O$7,Hoja2!$M$7,IF(T87&lt;=Hoja2!$O$8,Hoja2!$M$8,IF(T87&lt;=Hoja2!$O$9,Hoja2!$M$9,IF(S87&lt;=Hoja2!$O$10,Hoja2!$M$10,IF(S87&lt;=Hoja2!$O$11,Hoja2!$M$11,8))))))))</f>
        <v>0</v>
      </c>
      <c r="W87" s="156" t="str">
        <f t="shared" si="7"/>
        <v>si</v>
      </c>
      <c r="X87" s="157" t="str">
        <f t="shared" si="8"/>
        <v>si</v>
      </c>
      <c r="Y87" s="129"/>
      <c r="Z87" s="129"/>
      <c r="AA87" s="158">
        <f t="shared" si="37"/>
        <v>0</v>
      </c>
      <c r="AB87" s="159">
        <f t="shared" si="38"/>
        <v>0</v>
      </c>
      <c r="AC87" s="159">
        <f t="shared" si="39"/>
        <v>0</v>
      </c>
      <c r="AD87" s="159">
        <f t="shared" si="40"/>
        <v>0</v>
      </c>
      <c r="AE87" s="209">
        <f t="shared" si="41"/>
        <v>0</v>
      </c>
      <c r="AF87" s="210">
        <f t="shared" si="42"/>
        <v>0</v>
      </c>
      <c r="AG87" s="210">
        <f t="shared" si="43"/>
        <v>0</v>
      </c>
      <c r="AH87" s="210">
        <f t="shared" si="44"/>
        <v>0</v>
      </c>
      <c r="AI87" s="211">
        <f t="shared" si="45"/>
        <v>0</v>
      </c>
      <c r="AJ87" s="212">
        <f t="shared" si="46"/>
        <v>0</v>
      </c>
      <c r="AK87" s="129"/>
      <c r="AL87" s="213">
        <f t="shared" si="47"/>
        <v>0</v>
      </c>
      <c r="AM87" s="214">
        <f t="shared" si="48"/>
        <v>0</v>
      </c>
      <c r="AN87" s="214">
        <f t="shared" si="49"/>
        <v>0</v>
      </c>
      <c r="AO87" s="215">
        <f t="shared" si="23"/>
        <v>0</v>
      </c>
      <c r="AP87" s="172">
        <f t="shared" si="9"/>
        <v>353485.3952</v>
      </c>
      <c r="AQ87" s="129"/>
      <c r="AR87" s="216">
        <f t="shared" si="50"/>
        <v>3500</v>
      </c>
      <c r="AS87" s="217">
        <f t="shared" si="51"/>
        <v>2616.828267</v>
      </c>
      <c r="AT87" s="217">
        <f t="shared" si="24"/>
        <v>1000</v>
      </c>
      <c r="AU87" s="218">
        <f t="shared" si="30"/>
        <v>0</v>
      </c>
      <c r="AV87" s="129"/>
      <c r="AW87" s="219">
        <f t="shared" ref="AW87:AX87" si="211">+IF(SUM(U82:U86)&gt;SUM(AW82:AW86),1,0)</f>
        <v>1</v>
      </c>
      <c r="AX87" s="220">
        <f t="shared" si="211"/>
        <v>0</v>
      </c>
      <c r="AY87" s="129"/>
      <c r="AZ87" s="181">
        <f t="shared" si="11"/>
        <v>2283.832261</v>
      </c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>
        <f t="shared" si="2"/>
        <v>180000</v>
      </c>
      <c r="BQ87" s="129">
        <f t="shared" si="3"/>
        <v>225000</v>
      </c>
      <c r="BR87" s="129">
        <f t="shared" si="4"/>
        <v>360000</v>
      </c>
    </row>
    <row r="88" ht="14.25" customHeight="1">
      <c r="A88" s="63">
        <f t="shared" si="12"/>
        <v>85</v>
      </c>
      <c r="C88" s="205">
        <f t="shared" si="33"/>
        <v>0</v>
      </c>
      <c r="D88" s="176">
        <f t="shared" si="34"/>
        <v>48415.90585</v>
      </c>
      <c r="E88" s="206">
        <f t="shared" si="5"/>
        <v>48415.90585</v>
      </c>
      <c r="F88" s="129"/>
      <c r="G88" s="205">
        <f t="shared" si="15"/>
        <v>21250</v>
      </c>
      <c r="H88" s="206">
        <f t="shared" si="16"/>
        <v>54750</v>
      </c>
      <c r="I88" s="129"/>
      <c r="J88" s="207">
        <f t="shared" si="35"/>
        <v>59416.56085</v>
      </c>
      <c r="K88" s="208">
        <f t="shared" si="54"/>
        <v>55388.27897</v>
      </c>
      <c r="L88" s="129"/>
      <c r="M88" s="129"/>
      <c r="N88" s="129"/>
      <c r="O88" s="129"/>
      <c r="P88" s="129"/>
      <c r="Q88" s="129">
        <v>0.0</v>
      </c>
      <c r="R88" s="129">
        <v>1.0</v>
      </c>
      <c r="S88" s="129">
        <f t="shared" ref="S88:T88" si="212">+IF(Q88=1,RAND(),0)</f>
        <v>0</v>
      </c>
      <c r="T88" s="129">
        <f t="shared" si="212"/>
        <v>0.7899593496</v>
      </c>
      <c r="U88" s="129">
        <f>+IF(S88=0,0,IF(S88&lt;=Hoja2!$N$5,Hoja2!$M$5,IF(Hoja2!M87&lt;=Hoja2!$N$6,Hoja2!$M$6,IF(S88&lt;=Hoja2!$N$7,Hoja2!$M$7,IF(S88&lt;=Hoja2!$N$8,Hoja2!$M$8,IF(S88&lt;=Hoja2!$N$9,Hoja2!$M$9,6))))))</f>
        <v>0</v>
      </c>
      <c r="V88" s="129">
        <f>+IF(T88=0,0,IF(T88&lt;=Hoja2!$O$5,Hoja2!$M$5,IF(T88&lt;=Hoja2!$O$6,Hoja2!$M$6,IF(T88&lt;=Hoja2!$O$7,Hoja2!$M$7,IF(T88&lt;=Hoja2!$O$8,Hoja2!$M$8,IF(T88&lt;=Hoja2!$O$9,Hoja2!$M$9,IF(S88&lt;=Hoja2!$O$10,Hoja2!$M$10,IF(S88&lt;=Hoja2!$O$11,Hoja2!$M$11,8))))))))</f>
        <v>5</v>
      </c>
      <c r="W88" s="156" t="str">
        <f t="shared" si="7"/>
        <v>si</v>
      </c>
      <c r="X88" s="157" t="str">
        <f t="shared" si="8"/>
        <v>no</v>
      </c>
      <c r="Y88" s="129"/>
      <c r="Z88" s="129"/>
      <c r="AA88" s="158">
        <f t="shared" si="37"/>
        <v>0</v>
      </c>
      <c r="AB88" s="159">
        <f t="shared" si="38"/>
        <v>0</v>
      </c>
      <c r="AC88" s="159">
        <f t="shared" si="39"/>
        <v>0</v>
      </c>
      <c r="AD88" s="159">
        <f t="shared" si="40"/>
        <v>0</v>
      </c>
      <c r="AE88" s="209">
        <f t="shared" si="41"/>
        <v>0</v>
      </c>
      <c r="AF88" s="210">
        <f t="shared" si="42"/>
        <v>0</v>
      </c>
      <c r="AG88" s="210">
        <f t="shared" si="43"/>
        <v>0</v>
      </c>
      <c r="AH88" s="210">
        <f t="shared" si="44"/>
        <v>0</v>
      </c>
      <c r="AI88" s="211">
        <f t="shared" si="45"/>
        <v>0</v>
      </c>
      <c r="AJ88" s="212">
        <f t="shared" si="46"/>
        <v>0</v>
      </c>
      <c r="AK88" s="129"/>
      <c r="AL88" s="213">
        <f t="shared" si="47"/>
        <v>0</v>
      </c>
      <c r="AM88" s="214">
        <f t="shared" si="48"/>
        <v>0</v>
      </c>
      <c r="AN88" s="214">
        <f t="shared" si="49"/>
        <v>0</v>
      </c>
      <c r="AO88" s="215">
        <f t="shared" si="23"/>
        <v>73000</v>
      </c>
      <c r="AP88" s="172">
        <f t="shared" si="9"/>
        <v>311584.0942</v>
      </c>
      <c r="AQ88" s="129"/>
      <c r="AR88" s="216">
        <f t="shared" si="50"/>
        <v>0</v>
      </c>
      <c r="AS88" s="217">
        <f t="shared" si="51"/>
        <v>98.69892413</v>
      </c>
      <c r="AT88" s="217">
        <f t="shared" si="24"/>
        <v>1000</v>
      </c>
      <c r="AU88" s="218">
        <f t="shared" si="30"/>
        <v>3000</v>
      </c>
      <c r="AV88" s="129"/>
      <c r="AW88" s="219">
        <f t="shared" ref="AW88:AX88" si="213">+IF(SUM(U83:U87)&gt;SUM(AW83:AW87),1,0)</f>
        <v>1</v>
      </c>
      <c r="AX88" s="220">
        <f t="shared" si="213"/>
        <v>0</v>
      </c>
      <c r="AY88" s="129"/>
      <c r="AZ88" s="181">
        <f t="shared" si="11"/>
        <v>2575.182546</v>
      </c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>
        <f t="shared" si="2"/>
        <v>180000</v>
      </c>
      <c r="BQ88" s="129">
        <f t="shared" si="3"/>
        <v>225000</v>
      </c>
      <c r="BR88" s="129">
        <f t="shared" si="4"/>
        <v>360000</v>
      </c>
    </row>
    <row r="89" ht="14.25" customHeight="1">
      <c r="A89" s="63">
        <f t="shared" si="12"/>
        <v>86</v>
      </c>
      <c r="C89" s="205">
        <f t="shared" si="33"/>
        <v>75000</v>
      </c>
      <c r="D89" s="176">
        <f t="shared" si="34"/>
        <v>61982.49332</v>
      </c>
      <c r="E89" s="206">
        <f t="shared" si="5"/>
        <v>136982.4933</v>
      </c>
      <c r="F89" s="129"/>
      <c r="G89" s="205">
        <f t="shared" si="15"/>
        <v>38500</v>
      </c>
      <c r="H89" s="206">
        <f t="shared" si="16"/>
        <v>106500</v>
      </c>
      <c r="I89" s="129"/>
      <c r="J89" s="207">
        <f t="shared" si="35"/>
        <v>69403.04845</v>
      </c>
      <c r="K89" s="208">
        <f t="shared" si="54"/>
        <v>78514.5861</v>
      </c>
      <c r="L89" s="129"/>
      <c r="M89" s="129"/>
      <c r="N89" s="129"/>
      <c r="O89" s="129"/>
      <c r="P89" s="129"/>
      <c r="Q89" s="129">
        <v>0.0</v>
      </c>
      <c r="R89" s="129">
        <v>0.0</v>
      </c>
      <c r="S89" s="129">
        <f t="shared" ref="S89:T89" si="214">+IF(Q89=1,RAND(),0)</f>
        <v>0</v>
      </c>
      <c r="T89" s="129">
        <f t="shared" si="214"/>
        <v>0</v>
      </c>
      <c r="U89" s="129">
        <f>+IF(S89=0,0,IF(S89&lt;=Hoja2!$N$5,Hoja2!$M$5,IF(Hoja2!M88&lt;=Hoja2!$N$6,Hoja2!$M$6,IF(S89&lt;=Hoja2!$N$7,Hoja2!$M$7,IF(S89&lt;=Hoja2!$N$8,Hoja2!$M$8,IF(S89&lt;=Hoja2!$N$9,Hoja2!$M$9,6))))))</f>
        <v>0</v>
      </c>
      <c r="V89" s="129">
        <f>+IF(T89=0,0,IF(T89&lt;=Hoja2!$O$5,Hoja2!$M$5,IF(T89&lt;=Hoja2!$O$6,Hoja2!$M$6,IF(T89&lt;=Hoja2!$O$7,Hoja2!$M$7,IF(T89&lt;=Hoja2!$O$8,Hoja2!$M$8,IF(T89&lt;=Hoja2!$O$9,Hoja2!$M$9,IF(S89&lt;=Hoja2!$O$10,Hoja2!$M$10,IF(S89&lt;=Hoja2!$O$11,Hoja2!$M$11,8))))))))</f>
        <v>0</v>
      </c>
      <c r="W89" s="156" t="str">
        <f t="shared" si="7"/>
        <v>si</v>
      </c>
      <c r="X89" s="157" t="str">
        <f t="shared" si="8"/>
        <v>no</v>
      </c>
      <c r="Y89" s="129"/>
      <c r="Z89" s="129"/>
      <c r="AA89" s="158">
        <f t="shared" si="37"/>
        <v>0</v>
      </c>
      <c r="AB89" s="159">
        <f t="shared" si="38"/>
        <v>0</v>
      </c>
      <c r="AC89" s="159">
        <f t="shared" si="39"/>
        <v>0</v>
      </c>
      <c r="AD89" s="159">
        <f t="shared" si="40"/>
        <v>0</v>
      </c>
      <c r="AE89" s="209">
        <f t="shared" si="41"/>
        <v>0</v>
      </c>
      <c r="AF89" s="210">
        <f t="shared" si="42"/>
        <v>0</v>
      </c>
      <c r="AG89" s="210">
        <f t="shared" si="43"/>
        <v>0</v>
      </c>
      <c r="AH89" s="210">
        <f t="shared" si="44"/>
        <v>0</v>
      </c>
      <c r="AI89" s="211">
        <f t="shared" si="45"/>
        <v>0</v>
      </c>
      <c r="AJ89" s="212">
        <f t="shared" si="46"/>
        <v>0</v>
      </c>
      <c r="AK89" s="129"/>
      <c r="AL89" s="213">
        <f t="shared" si="47"/>
        <v>110000</v>
      </c>
      <c r="AM89" s="214">
        <f t="shared" si="48"/>
        <v>0</v>
      </c>
      <c r="AN89" s="214">
        <f t="shared" si="49"/>
        <v>0</v>
      </c>
      <c r="AO89" s="215">
        <f t="shared" si="23"/>
        <v>73000</v>
      </c>
      <c r="AP89" s="172">
        <f t="shared" si="9"/>
        <v>223017.5067</v>
      </c>
      <c r="AQ89" s="129"/>
      <c r="AR89" s="216">
        <f t="shared" si="50"/>
        <v>35000</v>
      </c>
      <c r="AS89" s="217">
        <f t="shared" si="51"/>
        <v>28433.41253</v>
      </c>
      <c r="AT89" s="217">
        <f t="shared" si="24"/>
        <v>1000</v>
      </c>
      <c r="AU89" s="218">
        <f t="shared" si="30"/>
        <v>3000</v>
      </c>
      <c r="AV89" s="129"/>
      <c r="AW89" s="219">
        <f t="shared" ref="AW89:AX89" si="215">+IF(SUM(U84:U88)&gt;SUM(AW84:AW88),1,0)</f>
        <v>0</v>
      </c>
      <c r="AX89" s="220">
        <f t="shared" si="215"/>
        <v>1</v>
      </c>
      <c r="AY89" s="129"/>
      <c r="AZ89" s="181">
        <f t="shared" si="11"/>
        <v>2772.416736</v>
      </c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>
        <f t="shared" si="2"/>
        <v>180000</v>
      </c>
      <c r="BQ89" s="129">
        <f t="shared" si="3"/>
        <v>225000</v>
      </c>
      <c r="BR89" s="129">
        <f t="shared" si="4"/>
        <v>360000</v>
      </c>
    </row>
    <row r="90" ht="14.25" customHeight="1">
      <c r="A90" s="63">
        <f t="shared" si="12"/>
        <v>87</v>
      </c>
      <c r="C90" s="205">
        <f t="shared" si="33"/>
        <v>40000</v>
      </c>
      <c r="D90" s="176">
        <f t="shared" si="34"/>
        <v>76059.00414</v>
      </c>
      <c r="E90" s="206">
        <f t="shared" si="5"/>
        <v>116059.0041</v>
      </c>
      <c r="F90" s="129"/>
      <c r="G90" s="205">
        <f t="shared" si="15"/>
        <v>37500</v>
      </c>
      <c r="H90" s="206">
        <f t="shared" si="16"/>
        <v>103500</v>
      </c>
      <c r="I90" s="129"/>
      <c r="J90" s="207">
        <f t="shared" si="35"/>
        <v>80158.08732</v>
      </c>
      <c r="K90" s="208">
        <f t="shared" si="54"/>
        <v>100725.2865</v>
      </c>
      <c r="L90" s="129"/>
      <c r="M90" s="129"/>
      <c r="N90" s="129"/>
      <c r="O90" s="129"/>
      <c r="P90" s="129"/>
      <c r="Q90" s="129">
        <v>0.0</v>
      </c>
      <c r="R90" s="129">
        <v>0.0</v>
      </c>
      <c r="S90" s="129">
        <f t="shared" ref="S90:T90" si="216">+IF(Q90=1,RAND(),0)</f>
        <v>0</v>
      </c>
      <c r="T90" s="129">
        <f t="shared" si="216"/>
        <v>0</v>
      </c>
      <c r="U90" s="129">
        <f>+IF(S90=0,0,IF(S90&lt;=Hoja2!$N$5,Hoja2!$M$5,IF(Hoja2!M89&lt;=Hoja2!$N$6,Hoja2!$M$6,IF(S90&lt;=Hoja2!$N$7,Hoja2!$M$7,IF(S90&lt;=Hoja2!$N$8,Hoja2!$M$8,IF(S90&lt;=Hoja2!$N$9,Hoja2!$M$9,6))))))</f>
        <v>0</v>
      </c>
      <c r="V90" s="129">
        <f>+IF(T90=0,0,IF(T90&lt;=Hoja2!$O$5,Hoja2!$M$5,IF(T90&lt;=Hoja2!$O$6,Hoja2!$M$6,IF(T90&lt;=Hoja2!$O$7,Hoja2!$M$7,IF(T90&lt;=Hoja2!$O$8,Hoja2!$M$8,IF(T90&lt;=Hoja2!$O$9,Hoja2!$M$9,IF(S90&lt;=Hoja2!$O$10,Hoja2!$M$10,IF(S90&lt;=Hoja2!$O$11,Hoja2!$M$11,8))))))))</f>
        <v>0</v>
      </c>
      <c r="W90" s="156" t="str">
        <f t="shared" si="7"/>
        <v>si</v>
      </c>
      <c r="X90" s="157" t="str">
        <f t="shared" si="8"/>
        <v>no</v>
      </c>
      <c r="Y90" s="129"/>
      <c r="Z90" s="129"/>
      <c r="AA90" s="158">
        <f t="shared" si="37"/>
        <v>0</v>
      </c>
      <c r="AB90" s="159">
        <f t="shared" si="38"/>
        <v>0</v>
      </c>
      <c r="AC90" s="159">
        <f t="shared" si="39"/>
        <v>0</v>
      </c>
      <c r="AD90" s="159">
        <f t="shared" si="40"/>
        <v>0</v>
      </c>
      <c r="AE90" s="209">
        <f t="shared" si="41"/>
        <v>0</v>
      </c>
      <c r="AF90" s="210">
        <f t="shared" si="42"/>
        <v>0</v>
      </c>
      <c r="AG90" s="210">
        <f t="shared" si="43"/>
        <v>0</v>
      </c>
      <c r="AH90" s="210">
        <f t="shared" si="44"/>
        <v>0</v>
      </c>
      <c r="AI90" s="211">
        <f t="shared" si="45"/>
        <v>0</v>
      </c>
      <c r="AJ90" s="212">
        <f t="shared" si="46"/>
        <v>0</v>
      </c>
      <c r="AK90" s="129"/>
      <c r="AL90" s="213">
        <f t="shared" si="47"/>
        <v>0</v>
      </c>
      <c r="AM90" s="214">
        <f t="shared" si="48"/>
        <v>0</v>
      </c>
      <c r="AN90" s="214">
        <f t="shared" si="49"/>
        <v>0</v>
      </c>
      <c r="AO90" s="215">
        <f t="shared" si="23"/>
        <v>0</v>
      </c>
      <c r="AP90" s="172">
        <f t="shared" si="9"/>
        <v>243940.9959</v>
      </c>
      <c r="AQ90" s="129"/>
      <c r="AR90" s="216">
        <f t="shared" si="50"/>
        <v>35000</v>
      </c>
      <c r="AS90" s="217">
        <f t="shared" si="51"/>
        <v>27923.48918</v>
      </c>
      <c r="AT90" s="217">
        <f t="shared" si="24"/>
        <v>1000</v>
      </c>
      <c r="AU90" s="218">
        <f t="shared" si="30"/>
        <v>3000</v>
      </c>
      <c r="AV90" s="129"/>
      <c r="AW90" s="219">
        <f t="shared" ref="AW90:AX90" si="217">+IF(SUM(U85:U89)&gt;SUM(AW85:AW89),1,0)</f>
        <v>0</v>
      </c>
      <c r="AX90" s="220">
        <f t="shared" si="217"/>
        <v>1</v>
      </c>
      <c r="AY90" s="129"/>
      <c r="AZ90" s="181">
        <f t="shared" si="11"/>
        <v>2045.046962</v>
      </c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>
        <f t="shared" si="2"/>
        <v>180000</v>
      </c>
      <c r="BQ90" s="129">
        <f t="shared" si="3"/>
        <v>225000</v>
      </c>
      <c r="BR90" s="129">
        <f t="shared" si="4"/>
        <v>360000</v>
      </c>
    </row>
    <row r="91" ht="14.25" customHeight="1">
      <c r="A91" s="63">
        <f t="shared" si="12"/>
        <v>88</v>
      </c>
      <c r="C91" s="205">
        <f t="shared" si="33"/>
        <v>5000</v>
      </c>
      <c r="D91" s="176">
        <f t="shared" si="34"/>
        <v>89941.91559</v>
      </c>
      <c r="E91" s="206">
        <f t="shared" si="5"/>
        <v>94941.91559</v>
      </c>
      <c r="F91" s="129"/>
      <c r="G91" s="205">
        <f t="shared" si="15"/>
        <v>36500</v>
      </c>
      <c r="H91" s="206">
        <f t="shared" si="16"/>
        <v>100500</v>
      </c>
      <c r="I91" s="129"/>
      <c r="J91" s="207">
        <f t="shared" si="35"/>
        <v>0</v>
      </c>
      <c r="K91" s="208">
        <f t="shared" si="54"/>
        <v>124505.6787</v>
      </c>
      <c r="L91" s="129"/>
      <c r="M91" s="129"/>
      <c r="N91" s="129"/>
      <c r="O91" s="129"/>
      <c r="P91" s="129"/>
      <c r="Q91" s="129">
        <v>1.0</v>
      </c>
      <c r="R91" s="129">
        <v>0.0</v>
      </c>
      <c r="S91" s="129">
        <f t="shared" ref="S91:T91" si="218">+IF(Q91=1,RAND(),0)</f>
        <v>0.3460049154</v>
      </c>
      <c r="T91" s="129">
        <f t="shared" si="218"/>
        <v>0</v>
      </c>
      <c r="U91" s="129">
        <f>+IF(S91=0,0,IF(S91&lt;=Hoja2!$N$5,Hoja2!$M$5,IF(Hoja2!M90&lt;=Hoja2!$N$6,Hoja2!$M$6,IF(S91&lt;=Hoja2!$N$7,Hoja2!$M$7,IF(S91&lt;=Hoja2!$N$8,Hoja2!$M$8,IF(S91&lt;=Hoja2!$N$9,Hoja2!$M$9,6))))))</f>
        <v>1</v>
      </c>
      <c r="V91" s="129">
        <f>+IF(T91=0,0,IF(T91&lt;=Hoja2!$O$5,Hoja2!$M$5,IF(T91&lt;=Hoja2!$O$6,Hoja2!$M$6,IF(T91&lt;=Hoja2!$O$7,Hoja2!$M$7,IF(T91&lt;=Hoja2!$O$8,Hoja2!$M$8,IF(T91&lt;=Hoja2!$O$9,Hoja2!$M$9,IF(S91&lt;=Hoja2!$O$10,Hoja2!$M$10,IF(S91&lt;=Hoja2!$O$11,Hoja2!$M$11,8))))))))</f>
        <v>0</v>
      </c>
      <c r="W91" s="156" t="str">
        <f t="shared" si="7"/>
        <v>si</v>
      </c>
      <c r="X91" s="157" t="str">
        <f t="shared" si="8"/>
        <v>no</v>
      </c>
      <c r="Y91" s="129"/>
      <c r="Z91" s="129"/>
      <c r="AA91" s="158">
        <f t="shared" si="37"/>
        <v>0</v>
      </c>
      <c r="AB91" s="159">
        <f t="shared" si="38"/>
        <v>110000</v>
      </c>
      <c r="AC91" s="159">
        <f t="shared" si="39"/>
        <v>0</v>
      </c>
      <c r="AD91" s="159">
        <f t="shared" si="40"/>
        <v>0</v>
      </c>
      <c r="AE91" s="209">
        <f t="shared" si="41"/>
        <v>0</v>
      </c>
      <c r="AF91" s="210">
        <f t="shared" si="42"/>
        <v>0</v>
      </c>
      <c r="AG91" s="210">
        <f t="shared" si="43"/>
        <v>0</v>
      </c>
      <c r="AH91" s="210">
        <f t="shared" si="44"/>
        <v>0</v>
      </c>
      <c r="AI91" s="211">
        <f t="shared" si="45"/>
        <v>0</v>
      </c>
      <c r="AJ91" s="212">
        <f t="shared" si="46"/>
        <v>0</v>
      </c>
      <c r="AK91" s="129"/>
      <c r="AL91" s="213">
        <f t="shared" si="47"/>
        <v>0</v>
      </c>
      <c r="AM91" s="214">
        <f t="shared" si="48"/>
        <v>0</v>
      </c>
      <c r="AN91" s="214">
        <f t="shared" si="49"/>
        <v>0</v>
      </c>
      <c r="AO91" s="215">
        <f t="shared" si="23"/>
        <v>0</v>
      </c>
      <c r="AP91" s="172">
        <f t="shared" si="9"/>
        <v>265058.0844</v>
      </c>
      <c r="AQ91" s="129"/>
      <c r="AR91" s="216">
        <f t="shared" si="50"/>
        <v>35000</v>
      </c>
      <c r="AS91" s="217">
        <f t="shared" si="51"/>
        <v>28117.08855</v>
      </c>
      <c r="AT91" s="217">
        <f t="shared" si="24"/>
        <v>1000</v>
      </c>
      <c r="AU91" s="218">
        <f t="shared" si="30"/>
        <v>3000</v>
      </c>
      <c r="AV91" s="129"/>
      <c r="AW91" s="219">
        <f t="shared" ref="AW91:AX91" si="219">+IF(SUM(U86:U90)&gt;SUM(AW86:AW90),1,0)</f>
        <v>0</v>
      </c>
      <c r="AX91" s="220">
        <f t="shared" si="219"/>
        <v>1</v>
      </c>
      <c r="AY91" s="129"/>
      <c r="AZ91" s="181">
        <f t="shared" si="11"/>
        <v>2989.378527</v>
      </c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>
        <f t="shared" si="2"/>
        <v>180000</v>
      </c>
      <c r="BQ91" s="129">
        <f t="shared" si="3"/>
        <v>225000</v>
      </c>
      <c r="BR91" s="129">
        <f t="shared" si="4"/>
        <v>360000</v>
      </c>
    </row>
    <row r="92" ht="14.25" customHeight="1">
      <c r="A92" s="63">
        <f t="shared" si="12"/>
        <v>89</v>
      </c>
      <c r="C92" s="205">
        <f t="shared" si="33"/>
        <v>0</v>
      </c>
      <c r="D92" s="176">
        <f t="shared" si="34"/>
        <v>128241.2518</v>
      </c>
      <c r="E92" s="206">
        <f t="shared" si="5"/>
        <v>128241.2518</v>
      </c>
      <c r="F92" s="129"/>
      <c r="G92" s="205">
        <f t="shared" si="15"/>
        <v>35500</v>
      </c>
      <c r="H92" s="206">
        <f t="shared" si="16"/>
        <v>97500</v>
      </c>
      <c r="I92" s="129"/>
      <c r="J92" s="207">
        <f t="shared" si="35"/>
        <v>9536.307341</v>
      </c>
      <c r="K92" s="208">
        <f t="shared" si="54"/>
        <v>146852.5944</v>
      </c>
      <c r="L92" s="129"/>
      <c r="M92" s="129"/>
      <c r="N92" s="129"/>
      <c r="O92" s="129"/>
      <c r="P92" s="129"/>
      <c r="Q92" s="129">
        <v>0.0</v>
      </c>
      <c r="R92" s="129">
        <v>0.0</v>
      </c>
      <c r="S92" s="129">
        <f t="shared" ref="S92:T92" si="220">+IF(Q92=1,RAND(),0)</f>
        <v>0</v>
      </c>
      <c r="T92" s="129">
        <f t="shared" si="220"/>
        <v>0</v>
      </c>
      <c r="U92" s="129">
        <f>+IF(S92=0,0,IF(S92&lt;=Hoja2!$N$5,Hoja2!$M$5,IF(Hoja2!M91&lt;=Hoja2!$N$6,Hoja2!$M$6,IF(S92&lt;=Hoja2!$N$7,Hoja2!$M$7,IF(S92&lt;=Hoja2!$N$8,Hoja2!$M$8,IF(S92&lt;=Hoja2!$N$9,Hoja2!$M$9,6))))))</f>
        <v>0</v>
      </c>
      <c r="V92" s="129">
        <f>+IF(T92=0,0,IF(T92&lt;=Hoja2!$O$5,Hoja2!$M$5,IF(T92&lt;=Hoja2!$O$6,Hoja2!$M$6,IF(T92&lt;=Hoja2!$O$7,Hoja2!$M$7,IF(T92&lt;=Hoja2!$O$8,Hoja2!$M$8,IF(T92&lt;=Hoja2!$O$9,Hoja2!$M$9,IF(S92&lt;=Hoja2!$O$10,Hoja2!$M$10,IF(S92&lt;=Hoja2!$O$11,Hoja2!$M$11,8))))))))</f>
        <v>0</v>
      </c>
      <c r="W92" s="156" t="str">
        <f t="shared" si="7"/>
        <v>si</v>
      </c>
      <c r="X92" s="157" t="str">
        <f t="shared" si="8"/>
        <v>no</v>
      </c>
      <c r="Y92" s="129"/>
      <c r="Z92" s="129"/>
      <c r="AA92" s="158">
        <f t="shared" si="37"/>
        <v>0</v>
      </c>
      <c r="AB92" s="159">
        <f t="shared" si="38"/>
        <v>0</v>
      </c>
      <c r="AC92" s="159">
        <f t="shared" si="39"/>
        <v>0</v>
      </c>
      <c r="AD92" s="159">
        <f t="shared" si="40"/>
        <v>0</v>
      </c>
      <c r="AE92" s="209">
        <f t="shared" si="41"/>
        <v>0</v>
      </c>
      <c r="AF92" s="210">
        <f t="shared" si="42"/>
        <v>0</v>
      </c>
      <c r="AG92" s="210">
        <f t="shared" si="43"/>
        <v>0</v>
      </c>
      <c r="AH92" s="210">
        <f t="shared" si="44"/>
        <v>0</v>
      </c>
      <c r="AI92" s="211">
        <f t="shared" si="45"/>
        <v>0</v>
      </c>
      <c r="AJ92" s="212">
        <f t="shared" si="46"/>
        <v>0</v>
      </c>
      <c r="AK92" s="129"/>
      <c r="AL92" s="213">
        <f t="shared" si="47"/>
        <v>0</v>
      </c>
      <c r="AM92" s="214">
        <f t="shared" si="48"/>
        <v>0</v>
      </c>
      <c r="AN92" s="214">
        <f t="shared" si="49"/>
        <v>0</v>
      </c>
      <c r="AO92" s="215">
        <f t="shared" si="23"/>
        <v>0</v>
      </c>
      <c r="AP92" s="172">
        <f t="shared" si="9"/>
        <v>231758.7482</v>
      </c>
      <c r="AQ92" s="129"/>
      <c r="AR92" s="216">
        <f t="shared" si="50"/>
        <v>5000</v>
      </c>
      <c r="AS92" s="217">
        <f t="shared" si="51"/>
        <v>3700.663817</v>
      </c>
      <c r="AT92" s="217">
        <f t="shared" si="24"/>
        <v>1000</v>
      </c>
      <c r="AU92" s="218">
        <f t="shared" si="30"/>
        <v>3000</v>
      </c>
      <c r="AV92" s="129"/>
      <c r="AW92" s="219">
        <f t="shared" ref="AW92:AX92" si="221">+IF(SUM(U87:U91)&gt;SUM(AW87:AW91),1,0)</f>
        <v>0</v>
      </c>
      <c r="AX92" s="220">
        <f t="shared" si="221"/>
        <v>1</v>
      </c>
      <c r="AY92" s="129"/>
      <c r="AZ92" s="181">
        <f t="shared" si="11"/>
        <v>2020.089585</v>
      </c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>
        <f t="shared" si="2"/>
        <v>180000</v>
      </c>
      <c r="BQ92" s="129">
        <f t="shared" si="3"/>
        <v>225000</v>
      </c>
      <c r="BR92" s="129">
        <f t="shared" si="4"/>
        <v>360000</v>
      </c>
    </row>
    <row r="93" ht="14.25" customHeight="1">
      <c r="A93" s="63">
        <f t="shared" si="12"/>
        <v>90</v>
      </c>
      <c r="C93" s="205">
        <f t="shared" si="33"/>
        <v>0</v>
      </c>
      <c r="D93" s="176">
        <f t="shared" si="34"/>
        <v>95154.33213</v>
      </c>
      <c r="E93" s="206">
        <f t="shared" si="5"/>
        <v>95154.33213</v>
      </c>
      <c r="F93" s="129"/>
      <c r="G93" s="205">
        <f t="shared" si="15"/>
        <v>34500</v>
      </c>
      <c r="H93" s="206">
        <f t="shared" si="16"/>
        <v>94500</v>
      </c>
      <c r="I93" s="129"/>
      <c r="J93" s="207">
        <f t="shared" si="35"/>
        <v>18801.0606</v>
      </c>
      <c r="K93" s="208">
        <f t="shared" si="54"/>
        <v>170447.5175</v>
      </c>
      <c r="L93" s="129"/>
      <c r="M93" s="129"/>
      <c r="N93" s="129"/>
      <c r="O93" s="129"/>
      <c r="P93" s="129"/>
      <c r="Q93" s="129">
        <v>0.0</v>
      </c>
      <c r="R93" s="129">
        <v>0.0</v>
      </c>
      <c r="S93" s="129">
        <f t="shared" ref="S93:T93" si="222">+IF(Q93=1,RAND(),0)</f>
        <v>0</v>
      </c>
      <c r="T93" s="129">
        <f t="shared" si="222"/>
        <v>0</v>
      </c>
      <c r="U93" s="129">
        <f>+IF(S93=0,0,IF(S93&lt;=Hoja2!$N$5,Hoja2!$M$5,IF(Hoja2!M92&lt;=Hoja2!$N$6,Hoja2!$M$6,IF(S93&lt;=Hoja2!$N$7,Hoja2!$M$7,IF(S93&lt;=Hoja2!$N$8,Hoja2!$M$8,IF(S93&lt;=Hoja2!$N$9,Hoja2!$M$9,6))))))</f>
        <v>0</v>
      </c>
      <c r="V93" s="129">
        <f>+IF(T93=0,0,IF(T93&lt;=Hoja2!$O$5,Hoja2!$M$5,IF(T93&lt;=Hoja2!$O$6,Hoja2!$M$6,IF(T93&lt;=Hoja2!$O$7,Hoja2!$M$7,IF(T93&lt;=Hoja2!$O$8,Hoja2!$M$8,IF(T93&lt;=Hoja2!$O$9,Hoja2!$M$9,IF(S93&lt;=Hoja2!$O$10,Hoja2!$M$10,IF(S93&lt;=Hoja2!$O$11,Hoja2!$M$11,8))))))))</f>
        <v>0</v>
      </c>
      <c r="W93" s="156" t="str">
        <f t="shared" si="7"/>
        <v>si</v>
      </c>
      <c r="X93" s="157" t="str">
        <f t="shared" si="8"/>
        <v>no</v>
      </c>
      <c r="Y93" s="129"/>
      <c r="Z93" s="129"/>
      <c r="AA93" s="158">
        <f t="shared" si="37"/>
        <v>0</v>
      </c>
      <c r="AB93" s="159">
        <f t="shared" si="38"/>
        <v>0</v>
      </c>
      <c r="AC93" s="159">
        <f t="shared" si="39"/>
        <v>0</v>
      </c>
      <c r="AD93" s="159">
        <f t="shared" si="40"/>
        <v>0</v>
      </c>
      <c r="AE93" s="209">
        <f t="shared" si="41"/>
        <v>0</v>
      </c>
      <c r="AF93" s="210">
        <f t="shared" si="42"/>
        <v>0</v>
      </c>
      <c r="AG93" s="210">
        <f t="shared" si="43"/>
        <v>0</v>
      </c>
      <c r="AH93" s="210">
        <f t="shared" si="44"/>
        <v>0</v>
      </c>
      <c r="AI93" s="211">
        <f t="shared" si="45"/>
        <v>0</v>
      </c>
      <c r="AJ93" s="212">
        <f t="shared" si="46"/>
        <v>0</v>
      </c>
      <c r="AK93" s="129"/>
      <c r="AL93" s="213">
        <f t="shared" si="47"/>
        <v>0</v>
      </c>
      <c r="AM93" s="214">
        <f t="shared" si="48"/>
        <v>0</v>
      </c>
      <c r="AN93" s="214">
        <f t="shared" si="49"/>
        <v>75000</v>
      </c>
      <c r="AO93" s="215">
        <f t="shared" si="23"/>
        <v>0</v>
      </c>
      <c r="AP93" s="172">
        <f t="shared" si="9"/>
        <v>264845.6679</v>
      </c>
      <c r="AQ93" s="129"/>
      <c r="AR93" s="216">
        <f t="shared" si="50"/>
        <v>0</v>
      </c>
      <c r="AS93" s="217">
        <f t="shared" si="51"/>
        <v>86.91964424</v>
      </c>
      <c r="AT93" s="217">
        <f t="shared" si="24"/>
        <v>1000</v>
      </c>
      <c r="AU93" s="218">
        <f t="shared" si="30"/>
        <v>3000</v>
      </c>
      <c r="AV93" s="129"/>
      <c r="AW93" s="219">
        <f t="shared" ref="AW93:AX93" si="223">+IF(SUM(U88:U92)&gt;SUM(AW88:AW92),1,0)</f>
        <v>0</v>
      </c>
      <c r="AX93" s="220">
        <f t="shared" si="223"/>
        <v>1</v>
      </c>
      <c r="AY93" s="129"/>
      <c r="AZ93" s="181">
        <f t="shared" si="11"/>
        <v>3169.897099</v>
      </c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>
        <f t="shared" si="2"/>
        <v>180000</v>
      </c>
      <c r="BQ93" s="129">
        <f t="shared" si="3"/>
        <v>225000</v>
      </c>
      <c r="BR93" s="129">
        <f t="shared" si="4"/>
        <v>360000</v>
      </c>
    </row>
    <row r="94" ht="14.25" customHeight="1">
      <c r="A94" s="63">
        <f t="shared" si="12"/>
        <v>91</v>
      </c>
      <c r="C94" s="205">
        <f t="shared" si="33"/>
        <v>75000</v>
      </c>
      <c r="D94" s="176">
        <f t="shared" si="34"/>
        <v>107257.4529</v>
      </c>
      <c r="E94" s="206">
        <f t="shared" si="5"/>
        <v>182257.4529</v>
      </c>
      <c r="F94" s="129"/>
      <c r="G94" s="205">
        <f t="shared" si="15"/>
        <v>33500</v>
      </c>
      <c r="H94" s="206">
        <f t="shared" si="16"/>
        <v>91500</v>
      </c>
      <c r="I94" s="129"/>
      <c r="J94" s="207">
        <f t="shared" si="35"/>
        <v>28211.90896</v>
      </c>
      <c r="K94" s="208">
        <f t="shared" si="54"/>
        <v>83999.13929</v>
      </c>
      <c r="L94" s="129"/>
      <c r="M94" s="129"/>
      <c r="N94" s="129"/>
      <c r="O94" s="129"/>
      <c r="P94" s="129"/>
      <c r="Q94" s="129">
        <v>0.0</v>
      </c>
      <c r="R94" s="129">
        <v>0.0</v>
      </c>
      <c r="S94" s="129">
        <f t="shared" ref="S94:T94" si="224">+IF(Q94=1,RAND(),0)</f>
        <v>0</v>
      </c>
      <c r="T94" s="129">
        <f t="shared" si="224"/>
        <v>0</v>
      </c>
      <c r="U94" s="129">
        <f>+IF(S94=0,0,IF(S94&lt;=Hoja2!$N$5,Hoja2!$M$5,IF(Hoja2!M93&lt;=Hoja2!$N$6,Hoja2!$M$6,IF(S94&lt;=Hoja2!$N$7,Hoja2!$M$7,IF(S94&lt;=Hoja2!$N$8,Hoja2!$M$8,IF(S94&lt;=Hoja2!$N$9,Hoja2!$M$9,6))))))</f>
        <v>0</v>
      </c>
      <c r="V94" s="129">
        <f>+IF(T94=0,0,IF(T94&lt;=Hoja2!$O$5,Hoja2!$M$5,IF(T94&lt;=Hoja2!$O$6,Hoja2!$M$6,IF(T94&lt;=Hoja2!$O$7,Hoja2!$M$7,IF(T94&lt;=Hoja2!$O$8,Hoja2!$M$8,IF(T94&lt;=Hoja2!$O$9,Hoja2!$M$9,IF(S94&lt;=Hoja2!$O$10,Hoja2!$M$10,IF(S94&lt;=Hoja2!$O$11,Hoja2!$M$11,8))))))))</f>
        <v>0</v>
      </c>
      <c r="W94" s="156" t="str">
        <f t="shared" si="7"/>
        <v>si</v>
      </c>
      <c r="X94" s="157" t="str">
        <f t="shared" si="8"/>
        <v>no</v>
      </c>
      <c r="Y94" s="129"/>
      <c r="Z94" s="129"/>
      <c r="AA94" s="158">
        <f t="shared" si="37"/>
        <v>0</v>
      </c>
      <c r="AB94" s="159">
        <f t="shared" si="38"/>
        <v>0</v>
      </c>
      <c r="AC94" s="159">
        <f t="shared" si="39"/>
        <v>0</v>
      </c>
      <c r="AD94" s="159">
        <f t="shared" si="40"/>
        <v>0</v>
      </c>
      <c r="AE94" s="209">
        <f t="shared" si="41"/>
        <v>110000</v>
      </c>
      <c r="AF94" s="210">
        <f t="shared" si="42"/>
        <v>0</v>
      </c>
      <c r="AG94" s="210">
        <f t="shared" si="43"/>
        <v>0</v>
      </c>
      <c r="AH94" s="210">
        <f t="shared" si="44"/>
        <v>0</v>
      </c>
      <c r="AI94" s="211">
        <f t="shared" si="45"/>
        <v>0</v>
      </c>
      <c r="AJ94" s="212">
        <f t="shared" si="46"/>
        <v>0</v>
      </c>
      <c r="AK94" s="129"/>
      <c r="AL94" s="213">
        <f t="shared" si="47"/>
        <v>110000</v>
      </c>
      <c r="AM94" s="214">
        <f t="shared" si="48"/>
        <v>0</v>
      </c>
      <c r="AN94" s="214">
        <f t="shared" si="49"/>
        <v>0</v>
      </c>
      <c r="AO94" s="215">
        <f t="shared" si="23"/>
        <v>0</v>
      </c>
      <c r="AP94" s="172">
        <f t="shared" si="9"/>
        <v>177742.5471</v>
      </c>
      <c r="AQ94" s="129"/>
      <c r="AR94" s="216">
        <f t="shared" si="50"/>
        <v>35000</v>
      </c>
      <c r="AS94" s="217">
        <f t="shared" si="51"/>
        <v>29896.87928</v>
      </c>
      <c r="AT94" s="217">
        <f t="shared" si="24"/>
        <v>1000</v>
      </c>
      <c r="AU94" s="218">
        <f t="shared" si="30"/>
        <v>3000</v>
      </c>
      <c r="AV94" s="129"/>
      <c r="AW94" s="219">
        <f t="shared" ref="AW94:AX94" si="225">+IF(SUM(U89:U93)&gt;SUM(AW89:AW93),1,0)</f>
        <v>1</v>
      </c>
      <c r="AX94" s="220">
        <f t="shared" si="225"/>
        <v>0</v>
      </c>
      <c r="AY94" s="129"/>
      <c r="AZ94" s="181">
        <f t="shared" si="11"/>
        <v>1367.377631</v>
      </c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>
        <f t="shared" si="2"/>
        <v>180000</v>
      </c>
      <c r="BQ94" s="129">
        <f t="shared" si="3"/>
        <v>225000</v>
      </c>
      <c r="BR94" s="129">
        <f t="shared" si="4"/>
        <v>360000</v>
      </c>
    </row>
    <row r="95" ht="14.25" customHeight="1">
      <c r="A95" s="63">
        <f t="shared" si="12"/>
        <v>92</v>
      </c>
      <c r="C95" s="205">
        <f t="shared" si="33"/>
        <v>40000</v>
      </c>
      <c r="D95" s="176">
        <f t="shared" si="34"/>
        <v>45366.93039</v>
      </c>
      <c r="E95" s="206">
        <f t="shared" si="5"/>
        <v>85366.93039</v>
      </c>
      <c r="F95" s="129"/>
      <c r="G95" s="205">
        <f t="shared" si="15"/>
        <v>32500</v>
      </c>
      <c r="H95" s="206">
        <f t="shared" si="16"/>
        <v>88500</v>
      </c>
      <c r="I95" s="129"/>
      <c r="J95" s="207">
        <f t="shared" si="35"/>
        <v>38146.70084</v>
      </c>
      <c r="K95" s="208">
        <f t="shared" si="54"/>
        <v>33801.2614</v>
      </c>
      <c r="L95" s="129"/>
      <c r="M95" s="129"/>
      <c r="N95" s="129"/>
      <c r="O95" s="129"/>
      <c r="P95" s="129"/>
      <c r="Q95" s="129">
        <v>0.0</v>
      </c>
      <c r="R95" s="129">
        <v>0.0</v>
      </c>
      <c r="S95" s="129">
        <f t="shared" ref="S95:T95" si="226">+IF(Q95=1,RAND(),0)</f>
        <v>0</v>
      </c>
      <c r="T95" s="129">
        <f t="shared" si="226"/>
        <v>0</v>
      </c>
      <c r="U95" s="129">
        <f>+IF(S95=0,0,IF(S95&lt;=Hoja2!$N$5,Hoja2!$M$5,IF(Hoja2!M94&lt;=Hoja2!$N$6,Hoja2!$M$6,IF(S95&lt;=Hoja2!$N$7,Hoja2!$M$7,IF(S95&lt;=Hoja2!$N$8,Hoja2!$M$8,IF(S95&lt;=Hoja2!$N$9,Hoja2!$M$9,6))))))</f>
        <v>0</v>
      </c>
      <c r="V95" s="129">
        <f>+IF(T95=0,0,IF(T95&lt;=Hoja2!$O$5,Hoja2!$M$5,IF(T95&lt;=Hoja2!$O$6,Hoja2!$M$6,IF(T95&lt;=Hoja2!$O$7,Hoja2!$M$7,IF(T95&lt;=Hoja2!$O$8,Hoja2!$M$8,IF(T95&lt;=Hoja2!$O$9,Hoja2!$M$9,IF(S95&lt;=Hoja2!$O$10,Hoja2!$M$10,IF(S95&lt;=Hoja2!$O$11,Hoja2!$M$11,8))))))))</f>
        <v>0</v>
      </c>
      <c r="W95" s="156" t="str">
        <f t="shared" si="7"/>
        <v>si</v>
      </c>
      <c r="X95" s="157" t="str">
        <f t="shared" si="8"/>
        <v>no</v>
      </c>
      <c r="Y95" s="129"/>
      <c r="Z95" s="129"/>
      <c r="AA95" s="158">
        <f t="shared" si="37"/>
        <v>0</v>
      </c>
      <c r="AB95" s="159">
        <f t="shared" si="38"/>
        <v>0</v>
      </c>
      <c r="AC95" s="159">
        <f t="shared" si="39"/>
        <v>0</v>
      </c>
      <c r="AD95" s="159">
        <f t="shared" si="40"/>
        <v>0</v>
      </c>
      <c r="AE95" s="209">
        <f t="shared" si="41"/>
        <v>0</v>
      </c>
      <c r="AF95" s="210">
        <f t="shared" si="42"/>
        <v>0</v>
      </c>
      <c r="AG95" s="210">
        <f t="shared" si="43"/>
        <v>73000</v>
      </c>
      <c r="AH95" s="210">
        <f t="shared" si="44"/>
        <v>0</v>
      </c>
      <c r="AI95" s="211">
        <f t="shared" si="45"/>
        <v>0</v>
      </c>
      <c r="AJ95" s="212">
        <f t="shared" si="46"/>
        <v>0</v>
      </c>
      <c r="AK95" s="129"/>
      <c r="AL95" s="213">
        <f t="shared" si="47"/>
        <v>0</v>
      </c>
      <c r="AM95" s="214">
        <f t="shared" si="48"/>
        <v>0</v>
      </c>
      <c r="AN95" s="214">
        <f t="shared" si="49"/>
        <v>75000</v>
      </c>
      <c r="AO95" s="215">
        <f t="shared" si="23"/>
        <v>0</v>
      </c>
      <c r="AP95" s="172">
        <f t="shared" si="9"/>
        <v>274633.0696</v>
      </c>
      <c r="AQ95" s="129"/>
      <c r="AR95" s="216">
        <f t="shared" si="50"/>
        <v>35000</v>
      </c>
      <c r="AS95" s="217">
        <f t="shared" si="51"/>
        <v>28890.52246</v>
      </c>
      <c r="AT95" s="217">
        <f t="shared" si="24"/>
        <v>1000</v>
      </c>
      <c r="AU95" s="218">
        <f t="shared" si="30"/>
        <v>3000</v>
      </c>
      <c r="AV95" s="129"/>
      <c r="AW95" s="219">
        <f t="shared" ref="AW95:AX95" si="227">+IF(SUM(U90:U94)&gt;SUM(AW90:AW94),1,0)</f>
        <v>0</v>
      </c>
      <c r="AX95" s="220">
        <f t="shared" si="227"/>
        <v>0</v>
      </c>
      <c r="AY95" s="129"/>
      <c r="AZ95" s="181">
        <f t="shared" si="11"/>
        <v>2855.412486</v>
      </c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>
        <f t="shared" si="2"/>
        <v>180000</v>
      </c>
      <c r="BQ95" s="129">
        <f t="shared" si="3"/>
        <v>225000</v>
      </c>
      <c r="BR95" s="129">
        <f t="shared" si="4"/>
        <v>360000</v>
      </c>
    </row>
    <row r="96" ht="14.25" customHeight="1">
      <c r="A96" s="63">
        <f t="shared" si="12"/>
        <v>93</v>
      </c>
      <c r="C96" s="205">
        <f t="shared" si="33"/>
        <v>5000</v>
      </c>
      <c r="D96" s="176">
        <f t="shared" si="34"/>
        <v>58616.31913</v>
      </c>
      <c r="E96" s="206">
        <f t="shared" si="5"/>
        <v>63616.31913</v>
      </c>
      <c r="F96" s="129"/>
      <c r="G96" s="205">
        <f t="shared" si="15"/>
        <v>31500</v>
      </c>
      <c r="H96" s="206">
        <f t="shared" si="16"/>
        <v>85500</v>
      </c>
      <c r="I96" s="129"/>
      <c r="J96" s="207">
        <f t="shared" si="35"/>
        <v>48205.45467</v>
      </c>
      <c r="K96" s="208">
        <f t="shared" si="54"/>
        <v>56069.96579</v>
      </c>
      <c r="L96" s="129"/>
      <c r="M96" s="129"/>
      <c r="N96" s="129"/>
      <c r="O96" s="129"/>
      <c r="P96" s="129"/>
      <c r="Q96" s="129">
        <v>0.0</v>
      </c>
      <c r="R96" s="129">
        <v>0.0</v>
      </c>
      <c r="S96" s="129">
        <f t="shared" ref="S96:T96" si="228">+IF(Q96=1,RAND(),0)</f>
        <v>0</v>
      </c>
      <c r="T96" s="129">
        <f t="shared" si="228"/>
        <v>0</v>
      </c>
      <c r="U96" s="129">
        <f>+IF(S96=0,0,IF(S96&lt;=Hoja2!$N$5,Hoja2!$M$5,IF(Hoja2!M95&lt;=Hoja2!$N$6,Hoja2!$M$6,IF(S96&lt;=Hoja2!$N$7,Hoja2!$M$7,IF(S96&lt;=Hoja2!$N$8,Hoja2!$M$8,IF(S96&lt;=Hoja2!$N$9,Hoja2!$M$9,6))))))</f>
        <v>0</v>
      </c>
      <c r="V96" s="129">
        <f>+IF(T96=0,0,IF(T96&lt;=Hoja2!$O$5,Hoja2!$M$5,IF(T96&lt;=Hoja2!$O$6,Hoja2!$M$6,IF(T96&lt;=Hoja2!$O$7,Hoja2!$M$7,IF(T96&lt;=Hoja2!$O$8,Hoja2!$M$8,IF(T96&lt;=Hoja2!$O$9,Hoja2!$M$9,IF(S96&lt;=Hoja2!$O$10,Hoja2!$M$10,IF(S96&lt;=Hoja2!$O$11,Hoja2!$M$11,8))))))))</f>
        <v>0</v>
      </c>
      <c r="W96" s="156" t="str">
        <f t="shared" si="7"/>
        <v>si</v>
      </c>
      <c r="X96" s="157" t="str">
        <f t="shared" si="8"/>
        <v>no</v>
      </c>
      <c r="Y96" s="129"/>
      <c r="Z96" s="129"/>
      <c r="AA96" s="158">
        <f t="shared" si="37"/>
        <v>0</v>
      </c>
      <c r="AB96" s="159">
        <f t="shared" si="38"/>
        <v>0</v>
      </c>
      <c r="AC96" s="159">
        <f t="shared" si="39"/>
        <v>0</v>
      </c>
      <c r="AD96" s="159">
        <f t="shared" si="40"/>
        <v>0</v>
      </c>
      <c r="AE96" s="209">
        <f t="shared" si="41"/>
        <v>0</v>
      </c>
      <c r="AF96" s="210">
        <f t="shared" si="42"/>
        <v>0</v>
      </c>
      <c r="AG96" s="210">
        <f t="shared" si="43"/>
        <v>0</v>
      </c>
      <c r="AH96" s="210">
        <f t="shared" si="44"/>
        <v>0</v>
      </c>
      <c r="AI96" s="211">
        <f t="shared" si="45"/>
        <v>0</v>
      </c>
      <c r="AJ96" s="212">
        <f t="shared" si="46"/>
        <v>0</v>
      </c>
      <c r="AK96" s="129"/>
      <c r="AL96" s="213">
        <f t="shared" si="47"/>
        <v>0</v>
      </c>
      <c r="AM96" s="214">
        <f t="shared" si="48"/>
        <v>0</v>
      </c>
      <c r="AN96" s="214">
        <f t="shared" si="49"/>
        <v>0</v>
      </c>
      <c r="AO96" s="215">
        <f t="shared" si="23"/>
        <v>0</v>
      </c>
      <c r="AP96" s="172">
        <f t="shared" si="9"/>
        <v>296383.6809</v>
      </c>
      <c r="AQ96" s="129"/>
      <c r="AR96" s="216">
        <f t="shared" si="50"/>
        <v>35000</v>
      </c>
      <c r="AS96" s="217">
        <f t="shared" si="51"/>
        <v>28750.61126</v>
      </c>
      <c r="AT96" s="217">
        <f t="shared" si="24"/>
        <v>1000</v>
      </c>
      <c r="AU96" s="218">
        <f t="shared" si="30"/>
        <v>3000</v>
      </c>
      <c r="AV96" s="129"/>
      <c r="AW96" s="219">
        <f t="shared" ref="AW96:AX96" si="229">+IF(SUM(U91:U95)&gt;SUM(AW91:AW95),1,0)</f>
        <v>0</v>
      </c>
      <c r="AX96" s="220">
        <f t="shared" si="229"/>
        <v>0</v>
      </c>
      <c r="AY96" s="129"/>
      <c r="AZ96" s="181">
        <f t="shared" si="11"/>
        <v>1782.593334</v>
      </c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>
        <f t="shared" si="2"/>
        <v>180000</v>
      </c>
      <c r="BQ96" s="129">
        <f t="shared" si="3"/>
        <v>225000</v>
      </c>
      <c r="BR96" s="129">
        <f t="shared" si="4"/>
        <v>360000</v>
      </c>
    </row>
    <row r="97" ht="14.25" customHeight="1">
      <c r="A97" s="63">
        <f t="shared" si="12"/>
        <v>94</v>
      </c>
      <c r="C97" s="205">
        <f t="shared" si="33"/>
        <v>85200</v>
      </c>
      <c r="D97" s="176">
        <f t="shared" si="34"/>
        <v>71675.78813</v>
      </c>
      <c r="E97" s="206">
        <f t="shared" si="5"/>
        <v>156875.7881</v>
      </c>
      <c r="F97" s="129"/>
      <c r="G97" s="205">
        <f t="shared" si="15"/>
        <v>30500</v>
      </c>
      <c r="H97" s="206">
        <f t="shared" si="16"/>
        <v>82500</v>
      </c>
      <c r="I97" s="129"/>
      <c r="J97" s="207">
        <f t="shared" si="35"/>
        <v>58686.9954</v>
      </c>
      <c r="K97" s="208">
        <f t="shared" si="54"/>
        <v>78911.19376</v>
      </c>
      <c r="L97" s="129"/>
      <c r="M97" s="129"/>
      <c r="N97" s="129"/>
      <c r="O97" s="129"/>
      <c r="P97" s="129"/>
      <c r="Q97" s="129">
        <v>0.0</v>
      </c>
      <c r="R97" s="129">
        <v>0.0</v>
      </c>
      <c r="S97" s="129">
        <f t="shared" ref="S97:T97" si="230">+IF(Q97=1,RAND(),0)</f>
        <v>0</v>
      </c>
      <c r="T97" s="129">
        <f t="shared" si="230"/>
        <v>0</v>
      </c>
      <c r="U97" s="129">
        <f>+IF(S97=0,0,IF(S97&lt;=Hoja2!$N$5,Hoja2!$M$5,IF(Hoja2!M96&lt;=Hoja2!$N$6,Hoja2!$M$6,IF(S97&lt;=Hoja2!$N$7,Hoja2!$M$7,IF(S97&lt;=Hoja2!$N$8,Hoja2!$M$8,IF(S97&lt;=Hoja2!$N$9,Hoja2!$M$9,6))))))</f>
        <v>0</v>
      </c>
      <c r="V97" s="129">
        <f>+IF(T97=0,0,IF(T97&lt;=Hoja2!$O$5,Hoja2!$M$5,IF(T97&lt;=Hoja2!$O$6,Hoja2!$M$6,IF(T97&lt;=Hoja2!$O$7,Hoja2!$M$7,IF(T97&lt;=Hoja2!$O$8,Hoja2!$M$8,IF(T97&lt;=Hoja2!$O$9,Hoja2!$M$9,IF(S97&lt;=Hoja2!$O$10,Hoja2!$M$10,IF(S97&lt;=Hoja2!$O$11,Hoja2!$M$11,8))))))))</f>
        <v>0</v>
      </c>
      <c r="W97" s="156" t="str">
        <f t="shared" si="7"/>
        <v>si</v>
      </c>
      <c r="X97" s="157" t="str">
        <f t="shared" si="8"/>
        <v>no</v>
      </c>
      <c r="Y97" s="129"/>
      <c r="Z97" s="129"/>
      <c r="AA97" s="158">
        <f t="shared" si="37"/>
        <v>0</v>
      </c>
      <c r="AB97" s="159">
        <f t="shared" si="38"/>
        <v>0</v>
      </c>
      <c r="AC97" s="159">
        <f t="shared" si="39"/>
        <v>0</v>
      </c>
      <c r="AD97" s="159">
        <f t="shared" si="40"/>
        <v>0</v>
      </c>
      <c r="AE97" s="209">
        <f t="shared" si="41"/>
        <v>0</v>
      </c>
      <c r="AF97" s="210">
        <f t="shared" si="42"/>
        <v>0</v>
      </c>
      <c r="AG97" s="210">
        <f t="shared" si="43"/>
        <v>0</v>
      </c>
      <c r="AH97" s="210">
        <f t="shared" si="44"/>
        <v>0</v>
      </c>
      <c r="AI97" s="211">
        <f t="shared" si="45"/>
        <v>0</v>
      </c>
      <c r="AJ97" s="212">
        <f t="shared" si="46"/>
        <v>0</v>
      </c>
      <c r="AK97" s="129"/>
      <c r="AL97" s="213">
        <f t="shared" si="47"/>
        <v>115200</v>
      </c>
      <c r="AM97" s="214">
        <f t="shared" si="48"/>
        <v>0</v>
      </c>
      <c r="AN97" s="214">
        <f t="shared" si="49"/>
        <v>0</v>
      </c>
      <c r="AO97" s="215">
        <f t="shared" si="23"/>
        <v>0</v>
      </c>
      <c r="AP97" s="172">
        <f t="shared" si="9"/>
        <v>203124.2119</v>
      </c>
      <c r="AQ97" s="129"/>
      <c r="AR97" s="216">
        <f t="shared" si="50"/>
        <v>35000</v>
      </c>
      <c r="AS97" s="217">
        <f t="shared" si="51"/>
        <v>28940.531</v>
      </c>
      <c r="AT97" s="217">
        <f t="shared" si="24"/>
        <v>1000</v>
      </c>
      <c r="AU97" s="218">
        <f t="shared" si="30"/>
        <v>3000</v>
      </c>
      <c r="AV97" s="129"/>
      <c r="AW97" s="219">
        <f t="shared" ref="AW97:AX97" si="231">+IF(SUM(U92:U96)&gt;SUM(AW92:AW96),1,0)</f>
        <v>0</v>
      </c>
      <c r="AX97" s="220">
        <f t="shared" si="231"/>
        <v>0</v>
      </c>
      <c r="AY97" s="129"/>
      <c r="AZ97" s="181">
        <f t="shared" si="11"/>
        <v>2785.893288</v>
      </c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>
        <f t="shared" si="2"/>
        <v>180000</v>
      </c>
      <c r="BQ97" s="129">
        <f t="shared" si="3"/>
        <v>225000</v>
      </c>
      <c r="BR97" s="129">
        <f t="shared" si="4"/>
        <v>360000</v>
      </c>
    </row>
    <row r="98" ht="14.25" customHeight="1">
      <c r="A98" s="63">
        <f t="shared" si="12"/>
        <v>95</v>
      </c>
      <c r="C98" s="205">
        <f t="shared" si="33"/>
        <v>118000</v>
      </c>
      <c r="D98" s="176">
        <f t="shared" si="34"/>
        <v>84169.89188</v>
      </c>
      <c r="E98" s="206">
        <f t="shared" si="5"/>
        <v>202169.8919</v>
      </c>
      <c r="F98" s="129"/>
      <c r="G98" s="205">
        <f t="shared" si="15"/>
        <v>29500</v>
      </c>
      <c r="H98" s="206">
        <f t="shared" si="16"/>
        <v>79500</v>
      </c>
      <c r="I98" s="129"/>
      <c r="J98" s="207">
        <f t="shared" si="35"/>
        <v>69194.54802</v>
      </c>
      <c r="K98" s="208">
        <f t="shared" si="54"/>
        <v>102656.3222</v>
      </c>
      <c r="L98" s="129"/>
      <c r="M98" s="129"/>
      <c r="N98" s="129"/>
      <c r="O98" s="129"/>
      <c r="P98" s="129"/>
      <c r="Q98" s="129">
        <v>0.0</v>
      </c>
      <c r="R98" s="129">
        <v>0.0</v>
      </c>
      <c r="S98" s="129">
        <f t="shared" ref="S98:T98" si="232">+IF(Q98=1,RAND(),0)</f>
        <v>0</v>
      </c>
      <c r="T98" s="129">
        <f t="shared" si="232"/>
        <v>0</v>
      </c>
      <c r="U98" s="129">
        <f>+IF(S98=0,0,IF(S98&lt;=Hoja2!$N$5,Hoja2!$M$5,IF(Hoja2!M97&lt;=Hoja2!$N$6,Hoja2!$M$6,IF(S98&lt;=Hoja2!$N$7,Hoja2!$M$7,IF(S98&lt;=Hoja2!$N$8,Hoja2!$M$8,IF(S98&lt;=Hoja2!$N$9,Hoja2!$M$9,6))))))</f>
        <v>0</v>
      </c>
      <c r="V98" s="129">
        <f>+IF(T98=0,0,IF(T98&lt;=Hoja2!$O$5,Hoja2!$M$5,IF(T98&lt;=Hoja2!$O$6,Hoja2!$M$6,IF(T98&lt;=Hoja2!$O$7,Hoja2!$M$7,IF(T98&lt;=Hoja2!$O$8,Hoja2!$M$8,IF(T98&lt;=Hoja2!$O$9,Hoja2!$M$9,IF(S98&lt;=Hoja2!$O$10,Hoja2!$M$10,IF(S98&lt;=Hoja2!$O$11,Hoja2!$M$11,8))))))))</f>
        <v>0</v>
      </c>
      <c r="W98" s="156" t="str">
        <f t="shared" si="7"/>
        <v>si</v>
      </c>
      <c r="X98" s="157" t="str">
        <f t="shared" si="8"/>
        <v>no</v>
      </c>
      <c r="Y98" s="129"/>
      <c r="Z98" s="129"/>
      <c r="AA98" s="158">
        <f t="shared" si="37"/>
        <v>0</v>
      </c>
      <c r="AB98" s="159">
        <f t="shared" si="38"/>
        <v>0</v>
      </c>
      <c r="AC98" s="159">
        <f t="shared" si="39"/>
        <v>0</v>
      </c>
      <c r="AD98" s="159">
        <f t="shared" si="40"/>
        <v>0</v>
      </c>
      <c r="AE98" s="209">
        <f t="shared" si="41"/>
        <v>0</v>
      </c>
      <c r="AF98" s="210">
        <f t="shared" si="42"/>
        <v>0</v>
      </c>
      <c r="AG98" s="210">
        <f t="shared" si="43"/>
        <v>0</v>
      </c>
      <c r="AH98" s="210">
        <f t="shared" si="44"/>
        <v>0</v>
      </c>
      <c r="AI98" s="211">
        <f t="shared" si="45"/>
        <v>0</v>
      </c>
      <c r="AJ98" s="212">
        <f t="shared" si="46"/>
        <v>0</v>
      </c>
      <c r="AK98" s="129"/>
      <c r="AL98" s="213">
        <f t="shared" si="47"/>
        <v>67800</v>
      </c>
      <c r="AM98" s="214">
        <f t="shared" si="48"/>
        <v>0</v>
      </c>
      <c r="AN98" s="214">
        <f t="shared" si="49"/>
        <v>0</v>
      </c>
      <c r="AO98" s="215">
        <f t="shared" si="23"/>
        <v>0</v>
      </c>
      <c r="AP98" s="172">
        <f t="shared" si="9"/>
        <v>157830.1081</v>
      </c>
      <c r="AQ98" s="129"/>
      <c r="AR98" s="216">
        <f t="shared" si="50"/>
        <v>35000</v>
      </c>
      <c r="AS98" s="217">
        <f t="shared" si="51"/>
        <v>29505.89625</v>
      </c>
      <c r="AT98" s="217">
        <f t="shared" si="24"/>
        <v>1000</v>
      </c>
      <c r="AU98" s="218">
        <f t="shared" si="30"/>
        <v>3000</v>
      </c>
      <c r="AV98" s="129"/>
      <c r="AW98" s="219">
        <f t="shared" ref="AW98:AX98" si="233">+IF(SUM(U93:U97)&gt;SUM(AW93:AW97),1,0)</f>
        <v>0</v>
      </c>
      <c r="AX98" s="220">
        <f t="shared" si="233"/>
        <v>0</v>
      </c>
      <c r="AY98" s="129"/>
      <c r="AZ98" s="181">
        <f t="shared" si="11"/>
        <v>2770.657651</v>
      </c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>
        <f t="shared" si="2"/>
        <v>180000</v>
      </c>
      <c r="BQ98" s="129">
        <f t="shared" si="3"/>
        <v>225000</v>
      </c>
      <c r="BR98" s="129">
        <f t="shared" si="4"/>
        <v>360000</v>
      </c>
    </row>
    <row r="99" ht="14.25" customHeight="1">
      <c r="A99" s="63">
        <f t="shared" si="12"/>
        <v>96</v>
      </c>
      <c r="C99" s="205">
        <f t="shared" si="33"/>
        <v>83000</v>
      </c>
      <c r="D99" s="176">
        <f t="shared" si="34"/>
        <v>96612.50609</v>
      </c>
      <c r="E99" s="206">
        <f t="shared" si="5"/>
        <v>179612.5061</v>
      </c>
      <c r="F99" s="129"/>
      <c r="G99" s="205">
        <f t="shared" si="15"/>
        <v>28500</v>
      </c>
      <c r="H99" s="206">
        <f t="shared" si="16"/>
        <v>76500</v>
      </c>
      <c r="I99" s="129"/>
      <c r="J99" s="207">
        <f t="shared" si="35"/>
        <v>79480.53821</v>
      </c>
      <c r="K99" s="208">
        <f t="shared" si="54"/>
        <v>15565.53203</v>
      </c>
      <c r="L99" s="129"/>
      <c r="M99" s="129"/>
      <c r="N99" s="129"/>
      <c r="O99" s="129"/>
      <c r="P99" s="129"/>
      <c r="Q99" s="129">
        <v>1.0</v>
      </c>
      <c r="R99" s="129">
        <v>0.0</v>
      </c>
      <c r="S99" s="129">
        <f t="shared" ref="S99:T99" si="234">+IF(Q99=1,RAND(),0)</f>
        <v>0.2530297057</v>
      </c>
      <c r="T99" s="129">
        <f t="shared" si="234"/>
        <v>0</v>
      </c>
      <c r="U99" s="129">
        <f>+IF(S99=0,0,IF(S99&lt;=Hoja2!$N$5,Hoja2!$M$5,IF(Hoja2!M98&lt;=Hoja2!$N$6,Hoja2!$M$6,IF(S99&lt;=Hoja2!$N$7,Hoja2!$M$7,IF(S99&lt;=Hoja2!$N$8,Hoja2!$M$8,IF(S99&lt;=Hoja2!$N$9,Hoja2!$M$9,6))))))</f>
        <v>1</v>
      </c>
      <c r="V99" s="129">
        <f>+IF(T99=0,0,IF(T99&lt;=Hoja2!$O$5,Hoja2!$M$5,IF(T99&lt;=Hoja2!$O$6,Hoja2!$M$6,IF(T99&lt;=Hoja2!$O$7,Hoja2!$M$7,IF(T99&lt;=Hoja2!$O$8,Hoja2!$M$8,IF(T99&lt;=Hoja2!$O$9,Hoja2!$M$9,IF(S99&lt;=Hoja2!$O$10,Hoja2!$M$10,IF(S99&lt;=Hoja2!$O$11,Hoja2!$M$11,8))))))))</f>
        <v>0</v>
      </c>
      <c r="W99" s="156" t="str">
        <f t="shared" si="7"/>
        <v>si</v>
      </c>
      <c r="X99" s="157" t="str">
        <f t="shared" si="8"/>
        <v>no</v>
      </c>
      <c r="Y99" s="129"/>
      <c r="Z99" s="129"/>
      <c r="AA99" s="158">
        <f t="shared" si="37"/>
        <v>0</v>
      </c>
      <c r="AB99" s="159">
        <f t="shared" si="38"/>
        <v>0</v>
      </c>
      <c r="AC99" s="159">
        <f t="shared" si="39"/>
        <v>0</v>
      </c>
      <c r="AD99" s="159">
        <f t="shared" si="40"/>
        <v>0</v>
      </c>
      <c r="AE99" s="209">
        <f t="shared" si="41"/>
        <v>0</v>
      </c>
      <c r="AF99" s="210">
        <f t="shared" si="42"/>
        <v>110000</v>
      </c>
      <c r="AG99" s="210">
        <f t="shared" si="43"/>
        <v>0</v>
      </c>
      <c r="AH99" s="210">
        <f t="shared" si="44"/>
        <v>0</v>
      </c>
      <c r="AI99" s="211">
        <f t="shared" si="45"/>
        <v>0</v>
      </c>
      <c r="AJ99" s="212">
        <f t="shared" si="46"/>
        <v>0</v>
      </c>
      <c r="AK99" s="129"/>
      <c r="AL99" s="213">
        <f t="shared" si="47"/>
        <v>0</v>
      </c>
      <c r="AM99" s="214">
        <f t="shared" si="48"/>
        <v>0</v>
      </c>
      <c r="AN99" s="214">
        <f t="shared" si="49"/>
        <v>0</v>
      </c>
      <c r="AO99" s="215">
        <f t="shared" si="23"/>
        <v>0</v>
      </c>
      <c r="AP99" s="172">
        <f t="shared" si="9"/>
        <v>180387.4939</v>
      </c>
      <c r="AQ99" s="129"/>
      <c r="AR99" s="216">
        <f t="shared" si="50"/>
        <v>35000</v>
      </c>
      <c r="AS99" s="217">
        <f t="shared" si="51"/>
        <v>29557.38579</v>
      </c>
      <c r="AT99" s="217">
        <f t="shared" si="24"/>
        <v>1000</v>
      </c>
      <c r="AU99" s="218">
        <f t="shared" si="30"/>
        <v>3000</v>
      </c>
      <c r="AV99" s="129"/>
      <c r="AW99" s="219">
        <f t="shared" ref="AW99:AX99" si="235">+IF(SUM(U94:U98)&gt;SUM(AW94:AW98),1,0)</f>
        <v>0</v>
      </c>
      <c r="AX99" s="220">
        <f t="shared" si="235"/>
        <v>0</v>
      </c>
      <c r="AY99" s="129"/>
      <c r="AZ99" s="181">
        <f t="shared" si="11"/>
        <v>2456.018669</v>
      </c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>
        <f t="shared" si="2"/>
        <v>180000</v>
      </c>
      <c r="BQ99" s="129">
        <f t="shared" si="3"/>
        <v>225000</v>
      </c>
      <c r="BR99" s="129">
        <f t="shared" si="4"/>
        <v>360000</v>
      </c>
    </row>
    <row r="100" ht="14.25" customHeight="1">
      <c r="A100" s="63">
        <f t="shared" si="12"/>
        <v>97</v>
      </c>
      <c r="C100" s="205">
        <f t="shared" si="33"/>
        <v>48000</v>
      </c>
      <c r="D100" s="176">
        <f t="shared" si="34"/>
        <v>110357.7112</v>
      </c>
      <c r="E100" s="206">
        <f t="shared" si="5"/>
        <v>158357.7112</v>
      </c>
      <c r="F100" s="129"/>
      <c r="G100" s="205">
        <f t="shared" si="15"/>
        <v>27500</v>
      </c>
      <c r="H100" s="206">
        <f t="shared" si="16"/>
        <v>73500</v>
      </c>
      <c r="I100" s="129"/>
      <c r="J100" s="207">
        <f t="shared" si="35"/>
        <v>89348.91392</v>
      </c>
      <c r="K100" s="208">
        <f t="shared" si="54"/>
        <v>39217.67176</v>
      </c>
      <c r="L100" s="129"/>
      <c r="M100" s="129"/>
      <c r="N100" s="129"/>
      <c r="O100" s="129"/>
      <c r="P100" s="129"/>
      <c r="Q100" s="129">
        <v>1.0</v>
      </c>
      <c r="R100" s="129">
        <v>0.0</v>
      </c>
      <c r="S100" s="129">
        <f t="shared" ref="S100:T100" si="236">+IF(Q100=1,RAND(),0)</f>
        <v>0.170348584</v>
      </c>
      <c r="T100" s="129">
        <f t="shared" si="236"/>
        <v>0</v>
      </c>
      <c r="U100" s="129">
        <f>+IF(S100=0,0,IF(S100&lt;=Hoja2!$N$5,Hoja2!$M$5,IF(Hoja2!M99&lt;=Hoja2!$N$6,Hoja2!$M$6,IF(S100&lt;=Hoja2!$N$7,Hoja2!$M$7,IF(S100&lt;=Hoja2!$N$8,Hoja2!$M$8,IF(S100&lt;=Hoja2!$N$9,Hoja2!$M$9,6))))))</f>
        <v>1</v>
      </c>
      <c r="V100" s="129">
        <f>+IF(T100=0,0,IF(T100&lt;=Hoja2!$O$5,Hoja2!$M$5,IF(T100&lt;=Hoja2!$O$6,Hoja2!$M$6,IF(T100&lt;=Hoja2!$O$7,Hoja2!$M$7,IF(T100&lt;=Hoja2!$O$8,Hoja2!$M$8,IF(T100&lt;=Hoja2!$O$9,Hoja2!$M$9,IF(S100&lt;=Hoja2!$O$10,Hoja2!$M$10,IF(S100&lt;=Hoja2!$O$11,Hoja2!$M$11,8))))))))</f>
        <v>0</v>
      </c>
      <c r="W100" s="156" t="str">
        <f t="shared" si="7"/>
        <v>si</v>
      </c>
      <c r="X100" s="157" t="str">
        <f t="shared" si="8"/>
        <v>no</v>
      </c>
      <c r="Y100" s="129"/>
      <c r="Z100" s="129"/>
      <c r="AA100" s="158">
        <f t="shared" si="37"/>
        <v>0</v>
      </c>
      <c r="AB100" s="159">
        <f t="shared" si="38"/>
        <v>0</v>
      </c>
      <c r="AC100" s="159">
        <f t="shared" si="39"/>
        <v>0</v>
      </c>
      <c r="AD100" s="159">
        <f t="shared" si="40"/>
        <v>0</v>
      </c>
      <c r="AE100" s="209">
        <f t="shared" si="41"/>
        <v>0</v>
      </c>
      <c r="AF100" s="210">
        <f t="shared" si="42"/>
        <v>0</v>
      </c>
      <c r="AG100" s="210">
        <f t="shared" si="43"/>
        <v>0</v>
      </c>
      <c r="AH100" s="210">
        <f t="shared" si="44"/>
        <v>0</v>
      </c>
      <c r="AI100" s="211">
        <f t="shared" si="45"/>
        <v>0</v>
      </c>
      <c r="AJ100" s="212">
        <f t="shared" si="46"/>
        <v>0</v>
      </c>
      <c r="AK100" s="129"/>
      <c r="AL100" s="213">
        <f t="shared" si="47"/>
        <v>0</v>
      </c>
      <c r="AM100" s="214">
        <f t="shared" si="48"/>
        <v>0</v>
      </c>
      <c r="AN100" s="214">
        <f t="shared" si="49"/>
        <v>0</v>
      </c>
      <c r="AO100" s="215">
        <f t="shared" si="23"/>
        <v>0</v>
      </c>
      <c r="AP100" s="172">
        <f t="shared" si="9"/>
        <v>201642.2888</v>
      </c>
      <c r="AQ100" s="129"/>
      <c r="AR100" s="216">
        <f t="shared" si="50"/>
        <v>35000</v>
      </c>
      <c r="AS100" s="217">
        <f t="shared" si="51"/>
        <v>28254.79492</v>
      </c>
      <c r="AT100" s="217">
        <f t="shared" si="24"/>
        <v>1000</v>
      </c>
      <c r="AU100" s="218">
        <f t="shared" si="30"/>
        <v>3000</v>
      </c>
      <c r="AV100" s="129"/>
      <c r="AW100" s="219">
        <f t="shared" ref="AW100:AX100" si="237">+IF(SUM(U95:U99)&gt;SUM(AW95:AW99),1,0)</f>
        <v>1</v>
      </c>
      <c r="AX100" s="220">
        <f t="shared" si="237"/>
        <v>0</v>
      </c>
      <c r="AY100" s="129"/>
      <c r="AZ100" s="181">
        <f t="shared" si="11"/>
        <v>2330.984557</v>
      </c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>
        <f t="shared" si="2"/>
        <v>180000</v>
      </c>
      <c r="BQ100" s="129">
        <f t="shared" si="3"/>
        <v>225000</v>
      </c>
      <c r="BR100" s="129">
        <f t="shared" si="4"/>
        <v>360000</v>
      </c>
    </row>
    <row r="101" ht="14.25" customHeight="1">
      <c r="A101" s="63">
        <f t="shared" si="12"/>
        <v>98</v>
      </c>
      <c r="C101" s="205">
        <f t="shared" si="33"/>
        <v>13000</v>
      </c>
      <c r="D101" s="176">
        <f t="shared" si="34"/>
        <v>48655.68666</v>
      </c>
      <c r="E101" s="206">
        <f t="shared" si="5"/>
        <v>61655.68666</v>
      </c>
      <c r="F101" s="129"/>
      <c r="G101" s="205">
        <f t="shared" si="15"/>
        <v>26500</v>
      </c>
      <c r="H101" s="206">
        <f t="shared" si="16"/>
        <v>70500</v>
      </c>
      <c r="I101" s="129"/>
      <c r="J101" s="207">
        <f t="shared" si="35"/>
        <v>99507.43011</v>
      </c>
      <c r="K101" s="208">
        <f t="shared" si="54"/>
        <v>62416.5346</v>
      </c>
      <c r="L101" s="129"/>
      <c r="M101" s="129"/>
      <c r="N101" s="129"/>
      <c r="O101" s="129"/>
      <c r="P101" s="129"/>
      <c r="Q101" s="129">
        <v>0.0</v>
      </c>
      <c r="R101" s="129">
        <v>0.0</v>
      </c>
      <c r="S101" s="129">
        <f t="shared" ref="S101:T101" si="238">+IF(Q101=1,RAND(),0)</f>
        <v>0</v>
      </c>
      <c r="T101" s="129">
        <f t="shared" si="238"/>
        <v>0</v>
      </c>
      <c r="U101" s="129">
        <f>+IF(S101=0,0,IF(S101&lt;=Hoja2!$N$5,Hoja2!$M$5,IF(Hoja2!M100&lt;=Hoja2!$N$6,Hoja2!$M$6,IF(S101&lt;=Hoja2!$N$7,Hoja2!$M$7,IF(S101&lt;=Hoja2!$N$8,Hoja2!$M$8,IF(S101&lt;=Hoja2!$N$9,Hoja2!$M$9,6))))))</f>
        <v>0</v>
      </c>
      <c r="V101" s="129">
        <f>+IF(T101=0,0,IF(T101&lt;=Hoja2!$O$5,Hoja2!$M$5,IF(T101&lt;=Hoja2!$O$6,Hoja2!$M$6,IF(T101&lt;=Hoja2!$O$7,Hoja2!$M$7,IF(T101&lt;=Hoja2!$O$8,Hoja2!$M$8,IF(T101&lt;=Hoja2!$O$9,Hoja2!$M$9,IF(S101&lt;=Hoja2!$O$10,Hoja2!$M$10,IF(S101&lt;=Hoja2!$O$11,Hoja2!$M$11,8))))))))</f>
        <v>0</v>
      </c>
      <c r="W101" s="156" t="str">
        <f t="shared" si="7"/>
        <v>si</v>
      </c>
      <c r="X101" s="157" t="str">
        <f t="shared" si="8"/>
        <v>no</v>
      </c>
      <c r="Y101" s="129"/>
      <c r="Z101" s="129"/>
      <c r="AA101" s="158">
        <f t="shared" si="37"/>
        <v>0</v>
      </c>
      <c r="AB101" s="159">
        <f t="shared" si="38"/>
        <v>0</v>
      </c>
      <c r="AC101" s="159">
        <f t="shared" si="39"/>
        <v>0</v>
      </c>
      <c r="AD101" s="159">
        <f t="shared" si="40"/>
        <v>0</v>
      </c>
      <c r="AE101" s="209">
        <f t="shared" si="41"/>
        <v>0</v>
      </c>
      <c r="AF101" s="210">
        <f t="shared" si="42"/>
        <v>0</v>
      </c>
      <c r="AG101" s="210">
        <f t="shared" si="43"/>
        <v>0</v>
      </c>
      <c r="AH101" s="210">
        <f t="shared" si="44"/>
        <v>0</v>
      </c>
      <c r="AI101" s="211">
        <f t="shared" si="45"/>
        <v>0</v>
      </c>
      <c r="AJ101" s="212">
        <f t="shared" si="46"/>
        <v>0</v>
      </c>
      <c r="AK101" s="129"/>
      <c r="AL101" s="213">
        <f t="shared" si="47"/>
        <v>0</v>
      </c>
      <c r="AM101" s="214">
        <f t="shared" si="48"/>
        <v>0</v>
      </c>
      <c r="AN101" s="214">
        <f t="shared" si="49"/>
        <v>75000</v>
      </c>
      <c r="AO101" s="215">
        <f t="shared" si="23"/>
        <v>0</v>
      </c>
      <c r="AP101" s="172">
        <f t="shared" si="9"/>
        <v>298344.3133</v>
      </c>
      <c r="AQ101" s="129"/>
      <c r="AR101" s="216">
        <f t="shared" si="50"/>
        <v>35000</v>
      </c>
      <c r="AS101" s="217">
        <f t="shared" si="51"/>
        <v>28702.0245</v>
      </c>
      <c r="AT101" s="217">
        <f t="shared" si="24"/>
        <v>1000</v>
      </c>
      <c r="AU101" s="218">
        <f t="shared" si="30"/>
        <v>3000</v>
      </c>
      <c r="AV101" s="129"/>
      <c r="AW101" s="219">
        <f t="shared" ref="AW101:AX101" si="239">+IF(SUM(U96:U100)&gt;SUM(AW96:AW100),1,0)</f>
        <v>1</v>
      </c>
      <c r="AX101" s="220">
        <f t="shared" si="239"/>
        <v>0</v>
      </c>
      <c r="AY101" s="129"/>
      <c r="AZ101" s="181">
        <f t="shared" si="11"/>
        <v>2658.249347</v>
      </c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>
        <f t="shared" si="2"/>
        <v>180000</v>
      </c>
      <c r="BQ101" s="129">
        <f t="shared" si="3"/>
        <v>225000</v>
      </c>
      <c r="BR101" s="129">
        <f t="shared" si="4"/>
        <v>360000</v>
      </c>
    </row>
    <row r="102" ht="14.25" customHeight="1">
      <c r="A102" s="63">
        <f t="shared" si="12"/>
        <v>99</v>
      </c>
      <c r="C102" s="205">
        <f t="shared" si="33"/>
        <v>88000</v>
      </c>
      <c r="D102" s="176">
        <f t="shared" si="34"/>
        <v>60998.38266</v>
      </c>
      <c r="E102" s="206">
        <f t="shared" si="5"/>
        <v>148998.3827</v>
      </c>
      <c r="F102" s="129"/>
      <c r="G102" s="205">
        <f t="shared" si="15"/>
        <v>25500</v>
      </c>
      <c r="H102" s="206">
        <f t="shared" si="16"/>
        <v>67500</v>
      </c>
      <c r="I102" s="129"/>
      <c r="J102" s="207">
        <f t="shared" si="35"/>
        <v>0</v>
      </c>
      <c r="K102" s="208">
        <f t="shared" si="54"/>
        <v>86135.92594</v>
      </c>
      <c r="L102" s="129"/>
      <c r="M102" s="129"/>
      <c r="N102" s="129"/>
      <c r="O102" s="129"/>
      <c r="P102" s="129"/>
      <c r="Q102" s="129">
        <v>0.0</v>
      </c>
      <c r="R102" s="129">
        <v>1.0</v>
      </c>
      <c r="S102" s="129">
        <f t="shared" ref="S102:T102" si="240">+IF(Q102=1,RAND(),0)</f>
        <v>0</v>
      </c>
      <c r="T102" s="129">
        <f t="shared" si="240"/>
        <v>0.9044773385</v>
      </c>
      <c r="U102" s="129">
        <f>+IF(S102=0,0,IF(S102&lt;=Hoja2!$N$5,Hoja2!$M$5,IF(Hoja2!M101&lt;=Hoja2!$N$6,Hoja2!$M$6,IF(S102&lt;=Hoja2!$N$7,Hoja2!$M$7,IF(S102&lt;=Hoja2!$N$8,Hoja2!$M$8,IF(S102&lt;=Hoja2!$N$9,Hoja2!$M$9,6))))))</f>
        <v>0</v>
      </c>
      <c r="V102" s="129">
        <f>+IF(T102=0,0,IF(T102&lt;=Hoja2!$O$5,Hoja2!$M$5,IF(T102&lt;=Hoja2!$O$6,Hoja2!$M$6,IF(T102&lt;=Hoja2!$O$7,Hoja2!$M$7,IF(T102&lt;=Hoja2!$O$8,Hoja2!$M$8,IF(T102&lt;=Hoja2!$O$9,Hoja2!$M$9,IF(S102&lt;=Hoja2!$O$10,Hoja2!$M$10,IF(S102&lt;=Hoja2!$O$11,Hoja2!$M$11,8))))))))</f>
        <v>6</v>
      </c>
      <c r="W102" s="156" t="str">
        <f t="shared" si="7"/>
        <v>si</v>
      </c>
      <c r="X102" s="157" t="str">
        <f t="shared" si="8"/>
        <v>no</v>
      </c>
      <c r="Y102" s="129"/>
      <c r="Z102" s="129"/>
      <c r="AA102" s="158">
        <f t="shared" si="37"/>
        <v>110000</v>
      </c>
      <c r="AB102" s="159">
        <f t="shared" si="38"/>
        <v>0</v>
      </c>
      <c r="AC102" s="159">
        <f t="shared" si="39"/>
        <v>0</v>
      </c>
      <c r="AD102" s="159">
        <f t="shared" si="40"/>
        <v>0</v>
      </c>
      <c r="AE102" s="209">
        <f t="shared" si="41"/>
        <v>0</v>
      </c>
      <c r="AF102" s="210">
        <f t="shared" si="42"/>
        <v>0</v>
      </c>
      <c r="AG102" s="210">
        <f t="shared" si="43"/>
        <v>0</v>
      </c>
      <c r="AH102" s="210">
        <f t="shared" si="44"/>
        <v>0</v>
      </c>
      <c r="AI102" s="211">
        <f t="shared" si="45"/>
        <v>0</v>
      </c>
      <c r="AJ102" s="212">
        <f t="shared" si="46"/>
        <v>0</v>
      </c>
      <c r="AK102" s="129"/>
      <c r="AL102" s="213">
        <f t="shared" si="47"/>
        <v>110000</v>
      </c>
      <c r="AM102" s="214">
        <f t="shared" si="48"/>
        <v>0</v>
      </c>
      <c r="AN102" s="214">
        <f t="shared" si="49"/>
        <v>0</v>
      </c>
      <c r="AO102" s="215">
        <f t="shared" si="23"/>
        <v>0</v>
      </c>
      <c r="AP102" s="172">
        <f t="shared" si="9"/>
        <v>211001.6173</v>
      </c>
      <c r="AQ102" s="129"/>
      <c r="AR102" s="216">
        <f t="shared" si="50"/>
        <v>35000</v>
      </c>
      <c r="AS102" s="217">
        <f t="shared" si="51"/>
        <v>29657.304</v>
      </c>
      <c r="AT102" s="217">
        <f t="shared" si="24"/>
        <v>1000</v>
      </c>
      <c r="AU102" s="218">
        <f t="shared" si="30"/>
        <v>3000</v>
      </c>
      <c r="AV102" s="129"/>
      <c r="AW102" s="219">
        <f t="shared" ref="AW102:AX102" si="241">+IF(SUM(U97:U101)&gt;SUM(AW97:AW101),1,0)</f>
        <v>0</v>
      </c>
      <c r="AX102" s="220">
        <f t="shared" si="241"/>
        <v>0</v>
      </c>
      <c r="AY102" s="129"/>
      <c r="AZ102" s="181">
        <f t="shared" si="11"/>
        <v>1896.041536</v>
      </c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>
        <f t="shared" si="2"/>
        <v>180000</v>
      </c>
      <c r="BQ102" s="129">
        <f t="shared" si="3"/>
        <v>225000</v>
      </c>
      <c r="BR102" s="129">
        <f t="shared" si="4"/>
        <v>360000</v>
      </c>
    </row>
    <row r="103" ht="14.25" customHeight="1">
      <c r="A103" s="63">
        <f t="shared" si="12"/>
        <v>100</v>
      </c>
      <c r="C103" s="205">
        <f t="shared" si="33"/>
        <v>53000</v>
      </c>
      <c r="D103" s="176">
        <f t="shared" si="34"/>
        <v>72937.77023</v>
      </c>
      <c r="E103" s="206">
        <f t="shared" si="5"/>
        <v>125937.7702</v>
      </c>
      <c r="F103" s="129"/>
      <c r="G103" s="205">
        <f t="shared" si="15"/>
        <v>24500</v>
      </c>
      <c r="H103" s="206">
        <f t="shared" si="16"/>
        <v>64500</v>
      </c>
      <c r="I103" s="129"/>
      <c r="J103" s="207">
        <f t="shared" si="35"/>
        <v>10385.58302</v>
      </c>
      <c r="K103" s="208">
        <f t="shared" si="54"/>
        <v>109326.2434</v>
      </c>
      <c r="L103" s="129"/>
      <c r="M103" s="129"/>
      <c r="N103" s="129"/>
      <c r="O103" s="129"/>
      <c r="P103" s="129"/>
      <c r="Q103" s="129">
        <v>0.0</v>
      </c>
      <c r="R103" s="129">
        <v>0.0</v>
      </c>
      <c r="S103" s="129">
        <f t="shared" ref="S103:T103" si="242">+IF(Q103=1,RAND(),0)</f>
        <v>0</v>
      </c>
      <c r="T103" s="129">
        <f t="shared" si="242"/>
        <v>0</v>
      </c>
      <c r="U103" s="129">
        <f>+IF(S103=0,0,IF(S103&lt;=Hoja2!$N$5,Hoja2!$M$5,IF(Hoja2!M102&lt;=Hoja2!$N$6,Hoja2!$M$6,IF(S103&lt;=Hoja2!$N$7,Hoja2!$M$7,IF(S103&lt;=Hoja2!$N$8,Hoja2!$M$8,IF(S103&lt;=Hoja2!$N$9,Hoja2!$M$9,6))))))</f>
        <v>0</v>
      </c>
      <c r="V103" s="129">
        <f>+IF(T103=0,0,IF(T103&lt;=Hoja2!$O$5,Hoja2!$M$5,IF(T103&lt;=Hoja2!$O$6,Hoja2!$M$6,IF(T103&lt;=Hoja2!$O$7,Hoja2!$M$7,IF(T103&lt;=Hoja2!$O$8,Hoja2!$M$8,IF(T103&lt;=Hoja2!$O$9,Hoja2!$M$9,IF(S103&lt;=Hoja2!$O$10,Hoja2!$M$10,IF(S103&lt;=Hoja2!$O$11,Hoja2!$M$11,8))))))))</f>
        <v>0</v>
      </c>
      <c r="W103" s="156" t="str">
        <f t="shared" si="7"/>
        <v>si</v>
      </c>
      <c r="X103" s="157" t="str">
        <f t="shared" si="8"/>
        <v>no</v>
      </c>
      <c r="Y103" s="129"/>
      <c r="Z103" s="129"/>
      <c r="AA103" s="158">
        <f t="shared" si="37"/>
        <v>0</v>
      </c>
      <c r="AB103" s="159">
        <f t="shared" si="38"/>
        <v>0</v>
      </c>
      <c r="AC103" s="159">
        <f t="shared" si="39"/>
        <v>0</v>
      </c>
      <c r="AD103" s="159">
        <f t="shared" si="40"/>
        <v>0</v>
      </c>
      <c r="AE103" s="209">
        <f t="shared" si="41"/>
        <v>0</v>
      </c>
      <c r="AF103" s="210">
        <f t="shared" si="42"/>
        <v>0</v>
      </c>
      <c r="AG103" s="210">
        <f t="shared" si="43"/>
        <v>0</v>
      </c>
      <c r="AH103" s="210">
        <f t="shared" si="44"/>
        <v>0</v>
      </c>
      <c r="AI103" s="211">
        <f t="shared" si="45"/>
        <v>0</v>
      </c>
      <c r="AJ103" s="212">
        <f t="shared" si="46"/>
        <v>0</v>
      </c>
      <c r="AK103" s="129"/>
      <c r="AL103" s="213">
        <f t="shared" si="47"/>
        <v>0</v>
      </c>
      <c r="AM103" s="214">
        <f t="shared" si="48"/>
        <v>0</v>
      </c>
      <c r="AN103" s="214">
        <f t="shared" si="49"/>
        <v>0</v>
      </c>
      <c r="AO103" s="215">
        <f t="shared" si="23"/>
        <v>0</v>
      </c>
      <c r="AP103" s="172">
        <f t="shared" si="9"/>
        <v>234062.2298</v>
      </c>
      <c r="AQ103" s="129"/>
      <c r="AR103" s="216">
        <f t="shared" si="50"/>
        <v>35000</v>
      </c>
      <c r="AS103" s="217">
        <f t="shared" si="51"/>
        <v>30060.61243</v>
      </c>
      <c r="AT103" s="217">
        <f t="shared" si="24"/>
        <v>1000</v>
      </c>
      <c r="AU103" s="218">
        <f t="shared" si="30"/>
        <v>3000</v>
      </c>
      <c r="AV103" s="129"/>
      <c r="AW103" s="219">
        <f t="shared" ref="AW103:AX103" si="243">+IF(SUM(U98:U102)&gt;SUM(AW98:AW102),1,0)</f>
        <v>0</v>
      </c>
      <c r="AX103" s="220">
        <f t="shared" si="243"/>
        <v>1</v>
      </c>
      <c r="AY103" s="129"/>
      <c r="AZ103" s="181">
        <f t="shared" si="11"/>
        <v>3008.17368</v>
      </c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>
        <f t="shared" si="2"/>
        <v>180000</v>
      </c>
      <c r="BQ103" s="129">
        <f t="shared" si="3"/>
        <v>225000</v>
      </c>
      <c r="BR103" s="129">
        <f t="shared" si="4"/>
        <v>360000</v>
      </c>
    </row>
    <row r="104" ht="14.25" customHeight="1">
      <c r="A104" s="63">
        <f t="shared" si="12"/>
        <v>101</v>
      </c>
      <c r="C104" s="205">
        <f t="shared" si="33"/>
        <v>18000</v>
      </c>
      <c r="D104" s="176">
        <f t="shared" si="34"/>
        <v>86932.48126</v>
      </c>
      <c r="E104" s="206">
        <f t="shared" si="5"/>
        <v>104932.4813</v>
      </c>
      <c r="F104" s="129"/>
      <c r="G104" s="205">
        <f t="shared" si="15"/>
        <v>23500</v>
      </c>
      <c r="H104" s="206">
        <f t="shared" si="16"/>
        <v>61500</v>
      </c>
      <c r="I104" s="129"/>
      <c r="J104" s="207">
        <f t="shared" si="35"/>
        <v>19817.15333</v>
      </c>
      <c r="K104" s="208">
        <f t="shared" si="54"/>
        <v>132459.9085</v>
      </c>
      <c r="L104" s="129"/>
      <c r="M104" s="129"/>
      <c r="N104" s="129"/>
      <c r="O104" s="129"/>
      <c r="P104" s="129"/>
      <c r="Q104" s="129">
        <v>0.0</v>
      </c>
      <c r="R104" s="129">
        <v>0.0</v>
      </c>
      <c r="S104" s="129">
        <f t="shared" ref="S104:T104" si="244">+IF(Q104=1,RAND(),0)</f>
        <v>0</v>
      </c>
      <c r="T104" s="129">
        <f t="shared" si="244"/>
        <v>0</v>
      </c>
      <c r="U104" s="129">
        <f>+IF(S104=0,0,IF(S104&lt;=Hoja2!$N$5,Hoja2!$M$5,IF(Hoja2!M103&lt;=Hoja2!$N$6,Hoja2!$M$6,IF(S104&lt;=Hoja2!$N$7,Hoja2!$M$7,IF(S104&lt;=Hoja2!$N$8,Hoja2!$M$8,IF(S104&lt;=Hoja2!$N$9,Hoja2!$M$9,6))))))</f>
        <v>0</v>
      </c>
      <c r="V104" s="129">
        <f>+IF(T104=0,0,IF(T104&lt;=Hoja2!$O$5,Hoja2!$M$5,IF(T104&lt;=Hoja2!$O$6,Hoja2!$M$6,IF(T104&lt;=Hoja2!$O$7,Hoja2!$M$7,IF(T104&lt;=Hoja2!$O$8,Hoja2!$M$8,IF(T104&lt;=Hoja2!$O$9,Hoja2!$M$9,IF(S104&lt;=Hoja2!$O$10,Hoja2!$M$10,IF(S104&lt;=Hoja2!$O$11,Hoja2!$M$11,8))))))))</f>
        <v>0</v>
      </c>
      <c r="W104" s="156" t="str">
        <f t="shared" si="7"/>
        <v>si</v>
      </c>
      <c r="X104" s="157" t="str">
        <f t="shared" si="8"/>
        <v>no</v>
      </c>
      <c r="Y104" s="129"/>
      <c r="Z104" s="129"/>
      <c r="AA104" s="158">
        <f t="shared" si="37"/>
        <v>0</v>
      </c>
      <c r="AB104" s="159">
        <f t="shared" si="38"/>
        <v>0</v>
      </c>
      <c r="AC104" s="159">
        <f t="shared" si="39"/>
        <v>0</v>
      </c>
      <c r="AD104" s="159">
        <f t="shared" si="40"/>
        <v>0</v>
      </c>
      <c r="AE104" s="209">
        <f t="shared" si="41"/>
        <v>0</v>
      </c>
      <c r="AF104" s="210">
        <f t="shared" si="42"/>
        <v>0</v>
      </c>
      <c r="AG104" s="210">
        <f t="shared" si="43"/>
        <v>0</v>
      </c>
      <c r="AH104" s="210">
        <f t="shared" si="44"/>
        <v>0</v>
      </c>
      <c r="AI104" s="211">
        <f t="shared" si="45"/>
        <v>0</v>
      </c>
      <c r="AJ104" s="212">
        <f t="shared" si="46"/>
        <v>0</v>
      </c>
      <c r="AK104" s="129"/>
      <c r="AL104" s="213">
        <f t="shared" si="47"/>
        <v>0</v>
      </c>
      <c r="AM104" s="214">
        <f t="shared" si="48"/>
        <v>0</v>
      </c>
      <c r="AN104" s="214">
        <f t="shared" si="49"/>
        <v>0</v>
      </c>
      <c r="AO104" s="215">
        <f t="shared" si="23"/>
        <v>0</v>
      </c>
      <c r="AP104" s="172">
        <f t="shared" si="9"/>
        <v>255067.5187</v>
      </c>
      <c r="AQ104" s="129"/>
      <c r="AR104" s="216">
        <f t="shared" si="50"/>
        <v>35000</v>
      </c>
      <c r="AS104" s="217">
        <f t="shared" si="51"/>
        <v>28005.28897</v>
      </c>
      <c r="AT104" s="217">
        <f t="shared" si="24"/>
        <v>1000</v>
      </c>
      <c r="AU104" s="218">
        <f t="shared" si="30"/>
        <v>3000</v>
      </c>
      <c r="AV104" s="129"/>
      <c r="AW104" s="219">
        <f t="shared" ref="AW104:AX104" si="245">+IF(SUM(U99:U103)&gt;SUM(AW99:AW103),1,0)</f>
        <v>0</v>
      </c>
      <c r="AX104" s="220">
        <f t="shared" si="245"/>
        <v>1</v>
      </c>
      <c r="AY104" s="129"/>
      <c r="AZ104" s="181">
        <f t="shared" si="11"/>
        <v>2033.687764</v>
      </c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>
        <f t="shared" si="2"/>
        <v>180000</v>
      </c>
      <c r="BQ104" s="129">
        <f t="shared" si="3"/>
        <v>225000</v>
      </c>
      <c r="BR104" s="129">
        <f t="shared" si="4"/>
        <v>360000</v>
      </c>
    </row>
    <row r="105" ht="14.25" customHeight="1">
      <c r="A105" s="63">
        <f t="shared" si="12"/>
        <v>102</v>
      </c>
      <c r="C105" s="205">
        <f t="shared" si="33"/>
        <v>98200</v>
      </c>
      <c r="D105" s="176">
        <f t="shared" si="34"/>
        <v>99989.94423</v>
      </c>
      <c r="E105" s="206">
        <f t="shared" si="5"/>
        <v>198189.9442</v>
      </c>
      <c r="F105" s="129"/>
      <c r="G105" s="205">
        <f t="shared" si="15"/>
        <v>22500</v>
      </c>
      <c r="H105" s="206">
        <f t="shared" si="16"/>
        <v>58500</v>
      </c>
      <c r="I105" s="129"/>
      <c r="J105" s="207">
        <f t="shared" si="35"/>
        <v>29820.52088</v>
      </c>
      <c r="K105" s="208">
        <f t="shared" si="54"/>
        <v>155216.9159</v>
      </c>
      <c r="L105" s="129"/>
      <c r="M105" s="129"/>
      <c r="N105" s="129"/>
      <c r="O105" s="129"/>
      <c r="P105" s="129"/>
      <c r="Q105" s="129">
        <v>0.0</v>
      </c>
      <c r="R105" s="129">
        <v>0.0</v>
      </c>
      <c r="S105" s="129">
        <f t="shared" ref="S105:T105" si="246">+IF(Q105=1,RAND(),0)</f>
        <v>0</v>
      </c>
      <c r="T105" s="129">
        <f t="shared" si="246"/>
        <v>0</v>
      </c>
      <c r="U105" s="129">
        <f>+IF(S105=0,0,IF(S105&lt;=Hoja2!$N$5,Hoja2!$M$5,IF(Hoja2!M104&lt;=Hoja2!$N$6,Hoja2!$M$6,IF(S105&lt;=Hoja2!$N$7,Hoja2!$M$7,IF(S105&lt;=Hoja2!$N$8,Hoja2!$M$8,IF(S105&lt;=Hoja2!$N$9,Hoja2!$M$9,6))))))</f>
        <v>0</v>
      </c>
      <c r="V105" s="129">
        <f>+IF(T105=0,0,IF(T105&lt;=Hoja2!$O$5,Hoja2!$M$5,IF(T105&lt;=Hoja2!$O$6,Hoja2!$M$6,IF(T105&lt;=Hoja2!$O$7,Hoja2!$M$7,IF(T105&lt;=Hoja2!$O$8,Hoja2!$M$8,IF(T105&lt;=Hoja2!$O$9,Hoja2!$M$9,IF(S105&lt;=Hoja2!$O$10,Hoja2!$M$10,IF(S105&lt;=Hoja2!$O$11,Hoja2!$M$11,8))))))))</f>
        <v>0</v>
      </c>
      <c r="W105" s="156" t="str">
        <f t="shared" si="7"/>
        <v>si</v>
      </c>
      <c r="X105" s="157" t="str">
        <f t="shared" si="8"/>
        <v>no</v>
      </c>
      <c r="Y105" s="129"/>
      <c r="Z105" s="129"/>
      <c r="AA105" s="158">
        <f t="shared" si="37"/>
        <v>0</v>
      </c>
      <c r="AB105" s="159">
        <f t="shared" si="38"/>
        <v>0</v>
      </c>
      <c r="AC105" s="159">
        <f t="shared" si="39"/>
        <v>0</v>
      </c>
      <c r="AD105" s="159">
        <f t="shared" si="40"/>
        <v>0</v>
      </c>
      <c r="AE105" s="209">
        <f t="shared" si="41"/>
        <v>0</v>
      </c>
      <c r="AF105" s="210">
        <f t="shared" si="42"/>
        <v>0</v>
      </c>
      <c r="AG105" s="210">
        <f t="shared" si="43"/>
        <v>0</v>
      </c>
      <c r="AH105" s="210">
        <f t="shared" si="44"/>
        <v>0</v>
      </c>
      <c r="AI105" s="211">
        <f t="shared" si="45"/>
        <v>0</v>
      </c>
      <c r="AJ105" s="212">
        <f t="shared" si="46"/>
        <v>0</v>
      </c>
      <c r="AK105" s="129"/>
      <c r="AL105" s="213">
        <f t="shared" si="47"/>
        <v>115200</v>
      </c>
      <c r="AM105" s="214">
        <f t="shared" si="48"/>
        <v>0</v>
      </c>
      <c r="AN105" s="214">
        <f t="shared" si="49"/>
        <v>0</v>
      </c>
      <c r="AO105" s="215">
        <f t="shared" si="23"/>
        <v>0</v>
      </c>
      <c r="AP105" s="172">
        <f t="shared" si="9"/>
        <v>161810.0558</v>
      </c>
      <c r="AQ105" s="129"/>
      <c r="AR105" s="216">
        <f t="shared" si="50"/>
        <v>35000</v>
      </c>
      <c r="AS105" s="217">
        <f t="shared" si="51"/>
        <v>28942.53704</v>
      </c>
      <c r="AT105" s="217">
        <f t="shared" si="24"/>
        <v>1000</v>
      </c>
      <c r="AU105" s="218">
        <f t="shared" si="30"/>
        <v>3000</v>
      </c>
      <c r="AV105" s="129"/>
      <c r="AW105" s="219">
        <f t="shared" ref="AW105:AX105" si="247">+IF(SUM(U100:U104)&gt;SUM(AW100:AW104),1,0)</f>
        <v>0</v>
      </c>
      <c r="AX105" s="220">
        <f t="shared" si="247"/>
        <v>1</v>
      </c>
      <c r="AY105" s="129"/>
      <c r="AZ105" s="181">
        <f t="shared" si="11"/>
        <v>2447.286566</v>
      </c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>
        <f t="shared" si="2"/>
        <v>180000</v>
      </c>
      <c r="BQ105" s="129">
        <f t="shared" si="3"/>
        <v>225000</v>
      </c>
      <c r="BR105" s="129">
        <f t="shared" si="4"/>
        <v>360000</v>
      </c>
    </row>
    <row r="106" ht="14.25" customHeight="1">
      <c r="A106" s="63">
        <f t="shared" si="12"/>
        <v>103</v>
      </c>
      <c r="C106" s="205">
        <f t="shared" si="33"/>
        <v>58000</v>
      </c>
      <c r="D106" s="176">
        <f t="shared" si="34"/>
        <v>113213.8879</v>
      </c>
      <c r="E106" s="206">
        <f t="shared" si="5"/>
        <v>171213.8879</v>
      </c>
      <c r="F106" s="129"/>
      <c r="G106" s="205">
        <f t="shared" si="15"/>
        <v>21500</v>
      </c>
      <c r="H106" s="206">
        <f t="shared" si="16"/>
        <v>55500</v>
      </c>
      <c r="I106" s="129"/>
      <c r="J106" s="207">
        <f t="shared" si="35"/>
        <v>39534.5053</v>
      </c>
      <c r="K106" s="208">
        <f t="shared" si="54"/>
        <v>178366.3506</v>
      </c>
      <c r="L106" s="129"/>
      <c r="M106" s="129"/>
      <c r="N106" s="129"/>
      <c r="O106" s="129"/>
      <c r="P106" s="129"/>
      <c r="Q106" s="129">
        <v>1.0</v>
      </c>
      <c r="R106" s="129">
        <v>0.0</v>
      </c>
      <c r="S106" s="129">
        <f t="shared" ref="S106:T106" si="248">+IF(Q106=1,RAND(),0)</f>
        <v>0.8160979302</v>
      </c>
      <c r="T106" s="129">
        <f t="shared" si="248"/>
        <v>0</v>
      </c>
      <c r="U106" s="129">
        <f>+IF(S106=0,0,IF(S106&lt;=Hoja2!$N$5,Hoja2!$M$5,IF(Hoja2!M105&lt;=Hoja2!$N$6,Hoja2!$M$6,IF(S106&lt;=Hoja2!$N$7,Hoja2!$M$7,IF(S106&lt;=Hoja2!$N$8,Hoja2!$M$8,IF(S106&lt;=Hoja2!$N$9,Hoja2!$M$9,6))))))</f>
        <v>2</v>
      </c>
      <c r="V106" s="129">
        <f>+IF(T106=0,0,IF(T106&lt;=Hoja2!$O$5,Hoja2!$M$5,IF(T106&lt;=Hoja2!$O$6,Hoja2!$M$6,IF(T106&lt;=Hoja2!$O$7,Hoja2!$M$7,IF(T106&lt;=Hoja2!$O$8,Hoja2!$M$8,IF(T106&lt;=Hoja2!$O$9,Hoja2!$M$9,IF(S106&lt;=Hoja2!$O$10,Hoja2!$M$10,IF(S106&lt;=Hoja2!$O$11,Hoja2!$M$11,8))))))))</f>
        <v>0</v>
      </c>
      <c r="W106" s="156" t="str">
        <f t="shared" si="7"/>
        <v>si</v>
      </c>
      <c r="X106" s="157" t="str">
        <f t="shared" si="8"/>
        <v>no</v>
      </c>
      <c r="Y106" s="129"/>
      <c r="Z106" s="129"/>
      <c r="AA106" s="158">
        <f t="shared" si="37"/>
        <v>0</v>
      </c>
      <c r="AB106" s="159">
        <f t="shared" si="38"/>
        <v>0</v>
      </c>
      <c r="AC106" s="159">
        <f t="shared" si="39"/>
        <v>0</v>
      </c>
      <c r="AD106" s="159">
        <f t="shared" si="40"/>
        <v>0</v>
      </c>
      <c r="AE106" s="209">
        <f t="shared" si="41"/>
        <v>0</v>
      </c>
      <c r="AF106" s="210">
        <f t="shared" si="42"/>
        <v>0</v>
      </c>
      <c r="AG106" s="210">
        <f t="shared" si="43"/>
        <v>0</v>
      </c>
      <c r="AH106" s="210">
        <f t="shared" si="44"/>
        <v>0</v>
      </c>
      <c r="AI106" s="211">
        <f t="shared" si="45"/>
        <v>0</v>
      </c>
      <c r="AJ106" s="212">
        <f t="shared" si="46"/>
        <v>0</v>
      </c>
      <c r="AK106" s="129"/>
      <c r="AL106" s="213">
        <f t="shared" si="47"/>
        <v>-5200</v>
      </c>
      <c r="AM106" s="214">
        <f t="shared" si="48"/>
        <v>0</v>
      </c>
      <c r="AN106" s="214">
        <f t="shared" si="49"/>
        <v>0</v>
      </c>
      <c r="AO106" s="215">
        <f t="shared" si="23"/>
        <v>0</v>
      </c>
      <c r="AP106" s="172">
        <f t="shared" si="9"/>
        <v>188786.1121</v>
      </c>
      <c r="AQ106" s="129"/>
      <c r="AR106" s="216">
        <f t="shared" si="50"/>
        <v>35000</v>
      </c>
      <c r="AS106" s="217">
        <f t="shared" si="51"/>
        <v>28776.05631</v>
      </c>
      <c r="AT106" s="217">
        <f t="shared" si="24"/>
        <v>1000</v>
      </c>
      <c r="AU106" s="218">
        <f t="shared" si="30"/>
        <v>3000</v>
      </c>
      <c r="AV106" s="129"/>
      <c r="AW106" s="219">
        <f t="shared" ref="AW106:AX106" si="249">+IF(SUM(U101:U105)&gt;SUM(AW101:AW105),1,0)</f>
        <v>0</v>
      </c>
      <c r="AX106" s="220">
        <f t="shared" si="249"/>
        <v>1</v>
      </c>
      <c r="AY106" s="129"/>
      <c r="AZ106" s="181">
        <f t="shared" si="11"/>
        <v>1921.409305</v>
      </c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>
        <f t="shared" si="2"/>
        <v>180000</v>
      </c>
      <c r="BQ106" s="129">
        <f t="shared" si="3"/>
        <v>225000</v>
      </c>
      <c r="BR106" s="129">
        <f t="shared" si="4"/>
        <v>360000</v>
      </c>
    </row>
    <row r="107" ht="14.25" customHeight="1">
      <c r="A107" s="63">
        <f t="shared" si="12"/>
        <v>104</v>
      </c>
      <c r="C107" s="205">
        <f t="shared" si="33"/>
        <v>23000</v>
      </c>
      <c r="D107" s="176">
        <f t="shared" si="34"/>
        <v>50904.24721</v>
      </c>
      <c r="E107" s="206">
        <f t="shared" si="5"/>
        <v>73904.24721</v>
      </c>
      <c r="F107" s="129"/>
      <c r="G107" s="205">
        <f t="shared" si="15"/>
        <v>20500</v>
      </c>
      <c r="H107" s="206">
        <f t="shared" si="16"/>
        <v>52500</v>
      </c>
      <c r="I107" s="129"/>
      <c r="J107" s="207">
        <f t="shared" si="35"/>
        <v>50101.27809</v>
      </c>
      <c r="K107" s="208">
        <f t="shared" si="54"/>
        <v>201210.068</v>
      </c>
      <c r="L107" s="129"/>
      <c r="M107" s="129"/>
      <c r="N107" s="129"/>
      <c r="O107" s="129"/>
      <c r="P107" s="129"/>
      <c r="Q107" s="129">
        <v>0.0</v>
      </c>
      <c r="R107" s="129">
        <v>0.0</v>
      </c>
      <c r="S107" s="129">
        <f t="shared" ref="S107:T107" si="250">+IF(Q107=1,RAND(),0)</f>
        <v>0</v>
      </c>
      <c r="T107" s="129">
        <f t="shared" si="250"/>
        <v>0</v>
      </c>
      <c r="U107" s="129">
        <f>+IF(S107=0,0,IF(S107&lt;=Hoja2!$N$5,Hoja2!$M$5,IF(Hoja2!M106&lt;=Hoja2!$N$6,Hoja2!$M$6,IF(S107&lt;=Hoja2!$N$7,Hoja2!$M$7,IF(S107&lt;=Hoja2!$N$8,Hoja2!$M$8,IF(S107&lt;=Hoja2!$N$9,Hoja2!$M$9,6))))))</f>
        <v>0</v>
      </c>
      <c r="V107" s="129">
        <f>+IF(T107=0,0,IF(T107&lt;=Hoja2!$O$5,Hoja2!$M$5,IF(T107&lt;=Hoja2!$O$6,Hoja2!$M$6,IF(T107&lt;=Hoja2!$O$7,Hoja2!$M$7,IF(T107&lt;=Hoja2!$O$8,Hoja2!$M$8,IF(T107&lt;=Hoja2!$O$9,Hoja2!$M$9,IF(S107&lt;=Hoja2!$O$10,Hoja2!$M$10,IF(S107&lt;=Hoja2!$O$11,Hoja2!$M$11,8))))))))</f>
        <v>0</v>
      </c>
      <c r="W107" s="156" t="str">
        <f t="shared" si="7"/>
        <v>si</v>
      </c>
      <c r="X107" s="157" t="str">
        <f t="shared" si="8"/>
        <v>no</v>
      </c>
      <c r="Y107" s="129"/>
      <c r="Z107" s="129"/>
      <c r="AA107" s="158">
        <f t="shared" si="37"/>
        <v>0</v>
      </c>
      <c r="AB107" s="159">
        <f t="shared" si="38"/>
        <v>0</v>
      </c>
      <c r="AC107" s="159">
        <f t="shared" si="39"/>
        <v>0</v>
      </c>
      <c r="AD107" s="159">
        <f t="shared" si="40"/>
        <v>0</v>
      </c>
      <c r="AE107" s="209">
        <f t="shared" si="41"/>
        <v>0</v>
      </c>
      <c r="AF107" s="210">
        <f t="shared" si="42"/>
        <v>0</v>
      </c>
      <c r="AG107" s="210">
        <f t="shared" si="43"/>
        <v>0</v>
      </c>
      <c r="AH107" s="210">
        <f t="shared" si="44"/>
        <v>0</v>
      </c>
      <c r="AI107" s="211">
        <f t="shared" si="45"/>
        <v>0</v>
      </c>
      <c r="AJ107" s="212">
        <f t="shared" si="46"/>
        <v>0</v>
      </c>
      <c r="AK107" s="129"/>
      <c r="AL107" s="213">
        <f t="shared" si="47"/>
        <v>0</v>
      </c>
      <c r="AM107" s="214">
        <f t="shared" si="48"/>
        <v>0</v>
      </c>
      <c r="AN107" s="214">
        <f t="shared" si="49"/>
        <v>75000</v>
      </c>
      <c r="AO107" s="215">
        <f t="shared" si="23"/>
        <v>0</v>
      </c>
      <c r="AP107" s="172">
        <f t="shared" si="9"/>
        <v>286095.7528</v>
      </c>
      <c r="AQ107" s="129"/>
      <c r="AR107" s="216">
        <f t="shared" si="50"/>
        <v>35000</v>
      </c>
      <c r="AS107" s="217">
        <f t="shared" si="51"/>
        <v>29309.6407</v>
      </c>
      <c r="AT107" s="217">
        <f t="shared" si="24"/>
        <v>1000</v>
      </c>
      <c r="AU107" s="218">
        <f t="shared" si="30"/>
        <v>3000</v>
      </c>
      <c r="AV107" s="129"/>
      <c r="AW107" s="219">
        <f t="shared" ref="AW107:AX107" si="251">+IF(SUM(U102:U106)&gt;SUM(AW102:AW106),1,0)</f>
        <v>1</v>
      </c>
      <c r="AX107" s="220">
        <f t="shared" si="251"/>
        <v>1</v>
      </c>
      <c r="AY107" s="129"/>
      <c r="AZ107" s="181">
        <f t="shared" si="11"/>
        <v>3319.844322</v>
      </c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>
        <f t="shared" si="2"/>
        <v>180000</v>
      </c>
      <c r="BQ107" s="129">
        <f t="shared" si="3"/>
        <v>225000</v>
      </c>
      <c r="BR107" s="129">
        <f t="shared" si="4"/>
        <v>360000</v>
      </c>
    </row>
    <row r="108" ht="14.25" customHeight="1">
      <c r="A108" s="63">
        <f t="shared" si="12"/>
        <v>105</v>
      </c>
      <c r="C108" s="205">
        <f t="shared" si="33"/>
        <v>0</v>
      </c>
      <c r="D108" s="176">
        <f t="shared" si="34"/>
        <v>73117.17189</v>
      </c>
      <c r="E108" s="206">
        <f t="shared" si="5"/>
        <v>73117.17189</v>
      </c>
      <c r="F108" s="129"/>
      <c r="G108" s="205">
        <f t="shared" si="15"/>
        <v>19500</v>
      </c>
      <c r="H108" s="206">
        <f t="shared" si="16"/>
        <v>49500</v>
      </c>
      <c r="I108" s="129"/>
      <c r="J108" s="207">
        <f t="shared" si="35"/>
        <v>59964.58885</v>
      </c>
      <c r="K108" s="208">
        <f t="shared" si="54"/>
        <v>113852.8754</v>
      </c>
      <c r="L108" s="129"/>
      <c r="M108" s="129"/>
      <c r="N108" s="129"/>
      <c r="O108" s="129"/>
      <c r="P108" s="129"/>
      <c r="Q108" s="129">
        <v>0.0</v>
      </c>
      <c r="R108" s="129">
        <v>0.0</v>
      </c>
      <c r="S108" s="129">
        <f t="shared" ref="S108:T108" si="252">+IF(Q108=1,RAND(),0)</f>
        <v>0</v>
      </c>
      <c r="T108" s="129">
        <f t="shared" si="252"/>
        <v>0</v>
      </c>
      <c r="U108" s="129">
        <f>+IF(S108=0,0,IF(S108&lt;=Hoja2!$N$5,Hoja2!$M$5,IF(Hoja2!M107&lt;=Hoja2!$N$6,Hoja2!$M$6,IF(S108&lt;=Hoja2!$N$7,Hoja2!$M$7,IF(S108&lt;=Hoja2!$N$8,Hoja2!$M$8,IF(S108&lt;=Hoja2!$N$9,Hoja2!$M$9,6))))))</f>
        <v>0</v>
      </c>
      <c r="V108" s="129">
        <f>+IF(T108=0,0,IF(T108&lt;=Hoja2!$O$5,Hoja2!$M$5,IF(T108&lt;=Hoja2!$O$6,Hoja2!$M$6,IF(T108&lt;=Hoja2!$O$7,Hoja2!$M$7,IF(T108&lt;=Hoja2!$O$8,Hoja2!$M$8,IF(T108&lt;=Hoja2!$O$9,Hoja2!$M$9,IF(S108&lt;=Hoja2!$O$10,Hoja2!$M$10,IF(S108&lt;=Hoja2!$O$11,Hoja2!$M$11,8))))))))</f>
        <v>0</v>
      </c>
      <c r="W108" s="156" t="str">
        <f t="shared" si="7"/>
        <v>si</v>
      </c>
      <c r="X108" s="157" t="str">
        <f t="shared" si="8"/>
        <v>no</v>
      </c>
      <c r="Y108" s="129"/>
      <c r="Z108" s="129"/>
      <c r="AA108" s="158">
        <f t="shared" si="37"/>
        <v>0</v>
      </c>
      <c r="AB108" s="159">
        <f t="shared" si="38"/>
        <v>0</v>
      </c>
      <c r="AC108" s="159">
        <f t="shared" si="39"/>
        <v>0</v>
      </c>
      <c r="AD108" s="159">
        <f t="shared" si="40"/>
        <v>0</v>
      </c>
      <c r="AE108" s="209">
        <f t="shared" si="41"/>
        <v>0</v>
      </c>
      <c r="AF108" s="210">
        <f t="shared" si="42"/>
        <v>110000</v>
      </c>
      <c r="AG108" s="210">
        <f t="shared" si="43"/>
        <v>0</v>
      </c>
      <c r="AH108" s="210">
        <f t="shared" si="44"/>
        <v>0</v>
      </c>
      <c r="AI108" s="211">
        <f t="shared" si="45"/>
        <v>0</v>
      </c>
      <c r="AJ108" s="212">
        <f t="shared" si="46"/>
        <v>0</v>
      </c>
      <c r="AK108" s="129"/>
      <c r="AL108" s="213">
        <f t="shared" si="47"/>
        <v>0</v>
      </c>
      <c r="AM108" s="214">
        <f t="shared" si="48"/>
        <v>75000</v>
      </c>
      <c r="AN108" s="214">
        <f t="shared" si="49"/>
        <v>0</v>
      </c>
      <c r="AO108" s="215">
        <f t="shared" si="23"/>
        <v>0</v>
      </c>
      <c r="AP108" s="172">
        <f t="shared" si="9"/>
        <v>286882.8281</v>
      </c>
      <c r="AQ108" s="129"/>
      <c r="AR108" s="216">
        <f t="shared" si="50"/>
        <v>23000</v>
      </c>
      <c r="AS108" s="217">
        <f t="shared" si="51"/>
        <v>19787.07533</v>
      </c>
      <c r="AT108" s="217">
        <f t="shared" si="24"/>
        <v>1000</v>
      </c>
      <c r="AU108" s="218">
        <f t="shared" si="30"/>
        <v>3000</v>
      </c>
      <c r="AV108" s="129"/>
      <c r="AW108" s="219">
        <f t="shared" ref="AW108:AX108" si="253">+IF(SUM(U103:U107)&gt;SUM(AW103:AW107),1,0)</f>
        <v>1</v>
      </c>
      <c r="AX108" s="220">
        <f t="shared" si="253"/>
        <v>0</v>
      </c>
      <c r="AY108" s="129"/>
      <c r="AZ108" s="181">
        <f t="shared" si="11"/>
        <v>2175.24457</v>
      </c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>
        <f t="shared" si="2"/>
        <v>180000</v>
      </c>
      <c r="BQ108" s="129">
        <f t="shared" si="3"/>
        <v>225000</v>
      </c>
      <c r="BR108" s="129">
        <f t="shared" si="4"/>
        <v>360000</v>
      </c>
    </row>
    <row r="109" ht="14.25" customHeight="1">
      <c r="A109" s="63">
        <f t="shared" si="12"/>
        <v>106</v>
      </c>
      <c r="C109" s="205">
        <f t="shared" si="33"/>
        <v>0</v>
      </c>
      <c r="D109" s="176">
        <f t="shared" si="34"/>
        <v>115889.8172</v>
      </c>
      <c r="E109" s="206">
        <f t="shared" si="5"/>
        <v>115889.8172</v>
      </c>
      <c r="F109" s="129"/>
      <c r="G109" s="205">
        <f t="shared" si="15"/>
        <v>18500</v>
      </c>
      <c r="H109" s="206">
        <f t="shared" si="16"/>
        <v>46500</v>
      </c>
      <c r="I109" s="129"/>
      <c r="J109" s="207">
        <f t="shared" si="35"/>
        <v>70271.15883</v>
      </c>
      <c r="K109" s="208">
        <f t="shared" si="54"/>
        <v>26659.70654</v>
      </c>
      <c r="L109" s="129"/>
      <c r="M109" s="129"/>
      <c r="N109" s="129"/>
      <c r="O109" s="129"/>
      <c r="P109" s="129"/>
      <c r="Q109" s="129">
        <v>0.0</v>
      </c>
      <c r="R109" s="129">
        <v>0.0</v>
      </c>
      <c r="S109" s="129">
        <f t="shared" ref="S109:T109" si="254">+IF(Q109=1,RAND(),0)</f>
        <v>0</v>
      </c>
      <c r="T109" s="129">
        <f t="shared" si="254"/>
        <v>0</v>
      </c>
      <c r="U109" s="129">
        <f>+IF(S109=0,0,IF(S109&lt;=Hoja2!$N$5,Hoja2!$M$5,IF(Hoja2!M108&lt;=Hoja2!$N$6,Hoja2!$M$6,IF(S109&lt;=Hoja2!$N$7,Hoja2!$M$7,IF(S109&lt;=Hoja2!$N$8,Hoja2!$M$8,IF(S109&lt;=Hoja2!$N$9,Hoja2!$M$9,6))))))</f>
        <v>0</v>
      </c>
      <c r="V109" s="129">
        <f>+IF(T109=0,0,IF(T109&lt;=Hoja2!$O$5,Hoja2!$M$5,IF(T109&lt;=Hoja2!$O$6,Hoja2!$M$6,IF(T109&lt;=Hoja2!$O$7,Hoja2!$M$7,IF(T109&lt;=Hoja2!$O$8,Hoja2!$M$8,IF(T109&lt;=Hoja2!$O$9,Hoja2!$M$9,IF(S109&lt;=Hoja2!$O$10,Hoja2!$M$10,IF(S109&lt;=Hoja2!$O$11,Hoja2!$M$11,8))))))))</f>
        <v>0</v>
      </c>
      <c r="W109" s="156" t="str">
        <f t="shared" si="7"/>
        <v>si</v>
      </c>
      <c r="X109" s="157" t="str">
        <f t="shared" si="8"/>
        <v>no</v>
      </c>
      <c r="Y109" s="129"/>
      <c r="Z109" s="129"/>
      <c r="AA109" s="158">
        <f t="shared" si="37"/>
        <v>0</v>
      </c>
      <c r="AB109" s="159">
        <f t="shared" si="38"/>
        <v>0</v>
      </c>
      <c r="AC109" s="159">
        <f t="shared" si="39"/>
        <v>0</v>
      </c>
      <c r="AD109" s="159">
        <f t="shared" si="40"/>
        <v>0</v>
      </c>
      <c r="AE109" s="209">
        <f t="shared" si="41"/>
        <v>110000</v>
      </c>
      <c r="AF109" s="210">
        <f t="shared" si="42"/>
        <v>0</v>
      </c>
      <c r="AG109" s="210">
        <f t="shared" si="43"/>
        <v>0</v>
      </c>
      <c r="AH109" s="210">
        <f t="shared" si="44"/>
        <v>0</v>
      </c>
      <c r="AI109" s="211">
        <f t="shared" si="45"/>
        <v>0</v>
      </c>
      <c r="AJ109" s="212">
        <f t="shared" si="46"/>
        <v>0</v>
      </c>
      <c r="AK109" s="129"/>
      <c r="AL109" s="213">
        <f t="shared" si="47"/>
        <v>0</v>
      </c>
      <c r="AM109" s="214">
        <f t="shared" si="48"/>
        <v>0</v>
      </c>
      <c r="AN109" s="214">
        <f t="shared" si="49"/>
        <v>0</v>
      </c>
      <c r="AO109" s="215">
        <f t="shared" si="23"/>
        <v>0</v>
      </c>
      <c r="AP109" s="172">
        <f t="shared" si="9"/>
        <v>244110.1828</v>
      </c>
      <c r="AQ109" s="129"/>
      <c r="AR109" s="216">
        <f t="shared" si="50"/>
        <v>0</v>
      </c>
      <c r="AS109" s="217">
        <f t="shared" si="51"/>
        <v>-772.6453309</v>
      </c>
      <c r="AT109" s="217">
        <f t="shared" si="24"/>
        <v>1000</v>
      </c>
      <c r="AU109" s="218">
        <f t="shared" si="30"/>
        <v>3000</v>
      </c>
      <c r="AV109" s="129"/>
      <c r="AW109" s="219">
        <f t="shared" ref="AW109:AX109" si="255">+IF(SUM(U104:U108)&gt;SUM(AW104:AW108),1,0)</f>
        <v>0</v>
      </c>
      <c r="AX109" s="220">
        <f t="shared" si="255"/>
        <v>0</v>
      </c>
      <c r="AY109" s="129"/>
      <c r="AZ109" s="181">
        <f t="shared" si="11"/>
        <v>1460.153573</v>
      </c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>
        <f t="shared" si="2"/>
        <v>180000</v>
      </c>
      <c r="BQ109" s="129">
        <f t="shared" si="3"/>
        <v>225000</v>
      </c>
      <c r="BR109" s="129">
        <f t="shared" si="4"/>
        <v>360000</v>
      </c>
    </row>
    <row r="110" ht="14.25" customHeight="1">
      <c r="A110" s="63">
        <f t="shared" si="12"/>
        <v>107</v>
      </c>
      <c r="C110" s="205">
        <f t="shared" si="33"/>
        <v>0</v>
      </c>
      <c r="D110" s="176">
        <f t="shared" si="34"/>
        <v>83669.96157</v>
      </c>
      <c r="E110" s="206">
        <f t="shared" si="5"/>
        <v>83669.96157</v>
      </c>
      <c r="F110" s="129"/>
      <c r="G110" s="205">
        <f t="shared" si="15"/>
        <v>17500</v>
      </c>
      <c r="H110" s="206">
        <f t="shared" si="16"/>
        <v>43500</v>
      </c>
      <c r="I110" s="129"/>
      <c r="J110" s="207">
        <f t="shared" si="35"/>
        <v>80355.13962</v>
      </c>
      <c r="K110" s="208">
        <f t="shared" si="54"/>
        <v>49695.8988</v>
      </c>
      <c r="L110" s="129"/>
      <c r="M110" s="129"/>
      <c r="N110" s="129"/>
      <c r="O110" s="129"/>
      <c r="P110" s="129"/>
      <c r="Q110" s="129">
        <v>0.0</v>
      </c>
      <c r="R110" s="129">
        <v>1.0</v>
      </c>
      <c r="S110" s="129">
        <f t="shared" ref="S110:T110" si="256">+IF(Q110=1,RAND(),0)</f>
        <v>0</v>
      </c>
      <c r="T110" s="129">
        <f t="shared" si="256"/>
        <v>0.9054952982</v>
      </c>
      <c r="U110" s="129">
        <f>+IF(S110=0,0,IF(S110&lt;=Hoja2!$N$5,Hoja2!$M$5,IF(Hoja2!M109&lt;=Hoja2!$N$6,Hoja2!$M$6,IF(S110&lt;=Hoja2!$N$7,Hoja2!$M$7,IF(S110&lt;=Hoja2!$N$8,Hoja2!$M$8,IF(S110&lt;=Hoja2!$N$9,Hoja2!$M$9,6))))))</f>
        <v>0</v>
      </c>
      <c r="V110" s="129">
        <f>+IF(T110=0,0,IF(T110&lt;=Hoja2!$O$5,Hoja2!$M$5,IF(T110&lt;=Hoja2!$O$6,Hoja2!$M$6,IF(T110&lt;=Hoja2!$O$7,Hoja2!$M$7,IF(T110&lt;=Hoja2!$O$8,Hoja2!$M$8,IF(T110&lt;=Hoja2!$O$9,Hoja2!$M$9,IF(S110&lt;=Hoja2!$O$10,Hoja2!$M$10,IF(S110&lt;=Hoja2!$O$11,Hoja2!$M$11,8))))))))</f>
        <v>6</v>
      </c>
      <c r="W110" s="156" t="str">
        <f t="shared" si="7"/>
        <v>si</v>
      </c>
      <c r="X110" s="157" t="str">
        <f t="shared" si="8"/>
        <v>no</v>
      </c>
      <c r="Y110" s="129"/>
      <c r="Z110" s="129"/>
      <c r="AA110" s="158">
        <f t="shared" si="37"/>
        <v>0</v>
      </c>
      <c r="AB110" s="159">
        <f t="shared" si="38"/>
        <v>0</v>
      </c>
      <c r="AC110" s="159">
        <f t="shared" si="39"/>
        <v>0</v>
      </c>
      <c r="AD110" s="159">
        <f t="shared" si="40"/>
        <v>0</v>
      </c>
      <c r="AE110" s="209">
        <f t="shared" si="41"/>
        <v>0</v>
      </c>
      <c r="AF110" s="210">
        <f t="shared" si="42"/>
        <v>0</v>
      </c>
      <c r="AG110" s="210">
        <f t="shared" si="43"/>
        <v>0</v>
      </c>
      <c r="AH110" s="210">
        <f t="shared" si="44"/>
        <v>0</v>
      </c>
      <c r="AI110" s="211">
        <f t="shared" si="45"/>
        <v>0</v>
      </c>
      <c r="AJ110" s="212">
        <f t="shared" si="46"/>
        <v>0</v>
      </c>
      <c r="AK110" s="129"/>
      <c r="AL110" s="213">
        <f t="shared" si="47"/>
        <v>0</v>
      </c>
      <c r="AM110" s="214">
        <f t="shared" si="48"/>
        <v>0</v>
      </c>
      <c r="AN110" s="214">
        <f t="shared" si="49"/>
        <v>75000</v>
      </c>
      <c r="AO110" s="215">
        <f t="shared" si="23"/>
        <v>0</v>
      </c>
      <c r="AP110" s="172">
        <f t="shared" si="9"/>
        <v>276330.0384</v>
      </c>
      <c r="AQ110" s="129"/>
      <c r="AR110" s="216">
        <f t="shared" si="50"/>
        <v>0</v>
      </c>
      <c r="AS110" s="217">
        <f t="shared" si="51"/>
        <v>-780.1443512</v>
      </c>
      <c r="AT110" s="217">
        <f t="shared" si="24"/>
        <v>1000</v>
      </c>
      <c r="AU110" s="218">
        <f t="shared" si="30"/>
        <v>3000</v>
      </c>
      <c r="AV110" s="129"/>
      <c r="AW110" s="219">
        <f t="shared" ref="AW110:AX110" si="257">+IF(SUM(U105:U109)&gt;SUM(AW105:AW109),1,0)</f>
        <v>0</v>
      </c>
      <c r="AX110" s="220">
        <f t="shared" si="257"/>
        <v>0</v>
      </c>
      <c r="AY110" s="129"/>
      <c r="AZ110" s="181">
        <f t="shared" si="11"/>
        <v>3590.687919</v>
      </c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>
        <f t="shared" si="2"/>
        <v>180000</v>
      </c>
      <c r="BQ110" s="129">
        <f t="shared" si="3"/>
        <v>225000</v>
      </c>
      <c r="BR110" s="129">
        <f t="shared" si="4"/>
        <v>360000</v>
      </c>
    </row>
    <row r="111" ht="14.25" customHeight="1">
      <c r="A111" s="63">
        <f t="shared" si="12"/>
        <v>108</v>
      </c>
      <c r="C111" s="205">
        <f t="shared" si="33"/>
        <v>75000</v>
      </c>
      <c r="D111" s="176">
        <f t="shared" si="34"/>
        <v>96290.47875</v>
      </c>
      <c r="E111" s="206">
        <f t="shared" si="5"/>
        <v>171290.4787</v>
      </c>
      <c r="F111" s="129"/>
      <c r="G111" s="205">
        <f t="shared" si="15"/>
        <v>16500</v>
      </c>
      <c r="H111" s="206">
        <f t="shared" si="16"/>
        <v>40500</v>
      </c>
      <c r="I111" s="129"/>
      <c r="J111" s="207">
        <f t="shared" si="35"/>
        <v>17224.67976</v>
      </c>
      <c r="K111" s="208">
        <f t="shared" si="54"/>
        <v>73609.41455</v>
      </c>
      <c r="L111" s="129"/>
      <c r="M111" s="129"/>
      <c r="N111" s="129"/>
      <c r="O111" s="129"/>
      <c r="P111" s="129"/>
      <c r="Q111" s="129">
        <v>1.0</v>
      </c>
      <c r="R111" s="129">
        <v>0.0</v>
      </c>
      <c r="S111" s="129">
        <f t="shared" ref="S111:T111" si="258">+IF(Q111=1,RAND(),0)</f>
        <v>0.465255804</v>
      </c>
      <c r="T111" s="129">
        <f t="shared" si="258"/>
        <v>0</v>
      </c>
      <c r="U111" s="129">
        <f>+IF(S111=0,0,IF(S111&lt;=Hoja2!$N$5,Hoja2!$M$5,IF(Hoja2!M110&lt;=Hoja2!$N$6,Hoja2!$M$6,IF(S111&lt;=Hoja2!$N$7,Hoja2!$M$7,IF(S111&lt;=Hoja2!$N$8,Hoja2!$M$8,IF(S111&lt;=Hoja2!$N$9,Hoja2!$M$9,6))))))</f>
        <v>2</v>
      </c>
      <c r="V111" s="129">
        <f>+IF(T111=0,0,IF(T111&lt;=Hoja2!$O$5,Hoja2!$M$5,IF(T111&lt;=Hoja2!$O$6,Hoja2!$M$6,IF(T111&lt;=Hoja2!$O$7,Hoja2!$M$7,IF(T111&lt;=Hoja2!$O$8,Hoja2!$M$8,IF(T111&lt;=Hoja2!$O$9,Hoja2!$M$9,IF(S111&lt;=Hoja2!$O$10,Hoja2!$M$10,IF(S111&lt;=Hoja2!$O$11,Hoja2!$M$11,8))))))))</f>
        <v>0</v>
      </c>
      <c r="W111" s="156" t="str">
        <f t="shared" si="7"/>
        <v>si</v>
      </c>
      <c r="X111" s="157" t="str">
        <f t="shared" si="8"/>
        <v>no</v>
      </c>
      <c r="Y111" s="129"/>
      <c r="Z111" s="129"/>
      <c r="AA111" s="158">
        <f t="shared" si="37"/>
        <v>0</v>
      </c>
      <c r="AB111" s="159">
        <f t="shared" si="38"/>
        <v>0</v>
      </c>
      <c r="AC111" s="159">
        <f t="shared" si="39"/>
        <v>73000</v>
      </c>
      <c r="AD111" s="159">
        <f t="shared" si="40"/>
        <v>0</v>
      </c>
      <c r="AE111" s="209">
        <f t="shared" si="41"/>
        <v>0</v>
      </c>
      <c r="AF111" s="210">
        <f t="shared" si="42"/>
        <v>0</v>
      </c>
      <c r="AG111" s="210">
        <f t="shared" si="43"/>
        <v>0</v>
      </c>
      <c r="AH111" s="210">
        <f t="shared" si="44"/>
        <v>0</v>
      </c>
      <c r="AI111" s="211">
        <f t="shared" si="45"/>
        <v>0</v>
      </c>
      <c r="AJ111" s="212">
        <f t="shared" si="46"/>
        <v>0</v>
      </c>
      <c r="AK111" s="129"/>
      <c r="AL111" s="213">
        <f t="shared" si="47"/>
        <v>110000</v>
      </c>
      <c r="AM111" s="214">
        <f t="shared" si="48"/>
        <v>0</v>
      </c>
      <c r="AN111" s="214">
        <f t="shared" si="49"/>
        <v>0</v>
      </c>
      <c r="AO111" s="215">
        <f t="shared" si="23"/>
        <v>0</v>
      </c>
      <c r="AP111" s="172">
        <f t="shared" si="9"/>
        <v>188709.5213</v>
      </c>
      <c r="AQ111" s="129"/>
      <c r="AR111" s="216">
        <f t="shared" si="50"/>
        <v>35000</v>
      </c>
      <c r="AS111" s="217">
        <f t="shared" si="51"/>
        <v>29379.48282</v>
      </c>
      <c r="AT111" s="217">
        <f t="shared" si="24"/>
        <v>1000</v>
      </c>
      <c r="AU111" s="218">
        <f t="shared" si="30"/>
        <v>3000</v>
      </c>
      <c r="AV111" s="129"/>
      <c r="AW111" s="219">
        <f t="shared" ref="AW111:AX111" si="259">+IF(SUM(U106:U110)&gt;SUM(AW106:AW110),1,0)</f>
        <v>0</v>
      </c>
      <c r="AX111" s="220">
        <f t="shared" si="259"/>
        <v>1</v>
      </c>
      <c r="AY111" s="129"/>
      <c r="AZ111" s="181">
        <f t="shared" si="11"/>
        <v>2408.559993</v>
      </c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>
        <f t="shared" si="2"/>
        <v>180000</v>
      </c>
      <c r="BQ111" s="129">
        <f t="shared" si="3"/>
        <v>225000</v>
      </c>
      <c r="BR111" s="129">
        <f t="shared" si="4"/>
        <v>360000</v>
      </c>
    </row>
    <row r="112" ht="14.25" customHeight="1">
      <c r="A112" s="63">
        <f t="shared" si="12"/>
        <v>109</v>
      </c>
      <c r="C112" s="205">
        <f t="shared" si="33"/>
        <v>150000</v>
      </c>
      <c r="D112" s="176">
        <f t="shared" si="34"/>
        <v>110491.0326</v>
      </c>
      <c r="E112" s="206">
        <f t="shared" si="5"/>
        <v>260491.0326</v>
      </c>
      <c r="F112" s="129"/>
      <c r="G112" s="205">
        <f t="shared" si="15"/>
        <v>15500</v>
      </c>
      <c r="H112" s="206">
        <f t="shared" si="16"/>
        <v>37500</v>
      </c>
      <c r="I112" s="129"/>
      <c r="J112" s="207">
        <f t="shared" si="35"/>
        <v>27697.05627</v>
      </c>
      <c r="K112" s="208">
        <f t="shared" si="54"/>
        <v>96131.85448</v>
      </c>
      <c r="L112" s="129"/>
      <c r="M112" s="129"/>
      <c r="N112" s="129"/>
      <c r="O112" s="129"/>
      <c r="P112" s="129"/>
      <c r="Q112" s="129">
        <v>0.0</v>
      </c>
      <c r="R112" s="129">
        <v>0.0</v>
      </c>
      <c r="S112" s="129">
        <f t="shared" ref="S112:T112" si="260">+IF(Q112=1,RAND(),0)</f>
        <v>0</v>
      </c>
      <c r="T112" s="129">
        <f t="shared" si="260"/>
        <v>0</v>
      </c>
      <c r="U112" s="129">
        <f>+IF(S112=0,0,IF(S112&lt;=Hoja2!$N$5,Hoja2!$M$5,IF(Hoja2!M111&lt;=Hoja2!$N$6,Hoja2!$M$6,IF(S112&lt;=Hoja2!$N$7,Hoja2!$M$7,IF(S112&lt;=Hoja2!$N$8,Hoja2!$M$8,IF(S112&lt;=Hoja2!$N$9,Hoja2!$M$9,6))))))</f>
        <v>0</v>
      </c>
      <c r="V112" s="129">
        <f>+IF(T112=0,0,IF(T112&lt;=Hoja2!$O$5,Hoja2!$M$5,IF(T112&lt;=Hoja2!$O$6,Hoja2!$M$6,IF(T112&lt;=Hoja2!$O$7,Hoja2!$M$7,IF(T112&lt;=Hoja2!$O$8,Hoja2!$M$8,IF(T112&lt;=Hoja2!$O$9,Hoja2!$M$9,IF(S112&lt;=Hoja2!$O$10,Hoja2!$M$10,IF(S112&lt;=Hoja2!$O$11,Hoja2!$M$11,8))))))))</f>
        <v>0</v>
      </c>
      <c r="W112" s="156" t="str">
        <f t="shared" si="7"/>
        <v>si</v>
      </c>
      <c r="X112" s="157" t="str">
        <f t="shared" si="8"/>
        <v>no</v>
      </c>
      <c r="Y112" s="129"/>
      <c r="Z112" s="129"/>
      <c r="AA112" s="158">
        <f t="shared" si="37"/>
        <v>0</v>
      </c>
      <c r="AB112" s="159">
        <f t="shared" si="38"/>
        <v>0</v>
      </c>
      <c r="AC112" s="159">
        <f t="shared" si="39"/>
        <v>0</v>
      </c>
      <c r="AD112" s="159">
        <f t="shared" si="40"/>
        <v>0</v>
      </c>
      <c r="AE112" s="209">
        <f t="shared" si="41"/>
        <v>0</v>
      </c>
      <c r="AF112" s="210">
        <f t="shared" si="42"/>
        <v>0</v>
      </c>
      <c r="AG112" s="210">
        <f t="shared" si="43"/>
        <v>0</v>
      </c>
      <c r="AH112" s="210">
        <f t="shared" si="44"/>
        <v>0</v>
      </c>
      <c r="AI112" s="211">
        <f t="shared" si="45"/>
        <v>0</v>
      </c>
      <c r="AJ112" s="212">
        <f t="shared" si="46"/>
        <v>0</v>
      </c>
      <c r="AK112" s="129"/>
      <c r="AL112" s="213">
        <f t="shared" si="47"/>
        <v>110000</v>
      </c>
      <c r="AM112" s="214">
        <f t="shared" si="48"/>
        <v>0</v>
      </c>
      <c r="AN112" s="214">
        <f t="shared" si="49"/>
        <v>0</v>
      </c>
      <c r="AO112" s="215">
        <f t="shared" si="23"/>
        <v>0</v>
      </c>
      <c r="AP112" s="172">
        <f t="shared" si="9"/>
        <v>99508.96735</v>
      </c>
      <c r="AQ112" s="129"/>
      <c r="AR112" s="216">
        <f t="shared" si="50"/>
        <v>35000</v>
      </c>
      <c r="AS112" s="217">
        <f t="shared" si="51"/>
        <v>27799.4461</v>
      </c>
      <c r="AT112" s="217">
        <f t="shared" si="24"/>
        <v>1000</v>
      </c>
      <c r="AU112" s="218">
        <f t="shared" si="30"/>
        <v>3000</v>
      </c>
      <c r="AV112" s="129"/>
      <c r="AW112" s="219">
        <f t="shared" ref="AW112:AX112" si="261">+IF(SUM(U107:U111)&gt;SUM(AW107:AW111),1,0)</f>
        <v>0</v>
      </c>
      <c r="AX112" s="220">
        <f t="shared" si="261"/>
        <v>1</v>
      </c>
      <c r="AY112" s="129"/>
      <c r="AZ112" s="181">
        <f t="shared" si="11"/>
        <v>2106.672475</v>
      </c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>
        <f t="shared" si="2"/>
        <v>180000</v>
      </c>
      <c r="BQ112" s="129">
        <f t="shared" si="3"/>
        <v>225000</v>
      </c>
      <c r="BR112" s="129">
        <f t="shared" si="4"/>
        <v>360000</v>
      </c>
    </row>
    <row r="113" ht="14.25" customHeight="1">
      <c r="A113" s="63">
        <f t="shared" si="12"/>
        <v>110</v>
      </c>
      <c r="C113" s="205">
        <f t="shared" si="33"/>
        <v>115000</v>
      </c>
      <c r="D113" s="176">
        <f t="shared" si="34"/>
        <v>47951.58503</v>
      </c>
      <c r="E113" s="206">
        <f t="shared" si="5"/>
        <v>162951.585</v>
      </c>
      <c r="F113" s="129"/>
      <c r="G113" s="205">
        <f t="shared" si="15"/>
        <v>14500</v>
      </c>
      <c r="H113" s="206">
        <f t="shared" si="16"/>
        <v>34500</v>
      </c>
      <c r="I113" s="129"/>
      <c r="J113" s="207">
        <f t="shared" si="35"/>
        <v>37076.3803</v>
      </c>
      <c r="K113" s="208">
        <f t="shared" si="54"/>
        <v>118865.9391</v>
      </c>
      <c r="L113" s="129"/>
      <c r="M113" s="129"/>
      <c r="N113" s="129"/>
      <c r="O113" s="129"/>
      <c r="P113" s="129"/>
      <c r="Q113" s="129">
        <v>0.0</v>
      </c>
      <c r="R113" s="129">
        <v>0.0</v>
      </c>
      <c r="S113" s="129">
        <f t="shared" ref="S113:T113" si="262">+IF(Q113=1,RAND(),0)</f>
        <v>0</v>
      </c>
      <c r="T113" s="129">
        <f t="shared" si="262"/>
        <v>0</v>
      </c>
      <c r="U113" s="129">
        <f>+IF(S113=0,0,IF(S113&lt;=Hoja2!$N$5,Hoja2!$M$5,IF(Hoja2!M112&lt;=Hoja2!$N$6,Hoja2!$M$6,IF(S113&lt;=Hoja2!$N$7,Hoja2!$M$7,IF(S113&lt;=Hoja2!$N$8,Hoja2!$M$8,IF(S113&lt;=Hoja2!$N$9,Hoja2!$M$9,6))))))</f>
        <v>0</v>
      </c>
      <c r="V113" s="129">
        <f>+IF(T113=0,0,IF(T113&lt;=Hoja2!$O$5,Hoja2!$M$5,IF(T113&lt;=Hoja2!$O$6,Hoja2!$M$6,IF(T113&lt;=Hoja2!$O$7,Hoja2!$M$7,IF(T113&lt;=Hoja2!$O$8,Hoja2!$M$8,IF(T113&lt;=Hoja2!$O$9,Hoja2!$M$9,IF(S113&lt;=Hoja2!$O$10,Hoja2!$M$10,IF(S113&lt;=Hoja2!$O$11,Hoja2!$M$11,8))))))))</f>
        <v>0</v>
      </c>
      <c r="W113" s="156" t="str">
        <f t="shared" si="7"/>
        <v>si</v>
      </c>
      <c r="X113" s="157" t="str">
        <f t="shared" si="8"/>
        <v>no</v>
      </c>
      <c r="Y113" s="129"/>
      <c r="Z113" s="129"/>
      <c r="AA113" s="158">
        <f t="shared" si="37"/>
        <v>0</v>
      </c>
      <c r="AB113" s="159">
        <f t="shared" si="38"/>
        <v>0</v>
      </c>
      <c r="AC113" s="159">
        <f t="shared" si="39"/>
        <v>0</v>
      </c>
      <c r="AD113" s="159">
        <f t="shared" si="40"/>
        <v>0</v>
      </c>
      <c r="AE113" s="209">
        <f t="shared" si="41"/>
        <v>0</v>
      </c>
      <c r="AF113" s="210">
        <f t="shared" si="42"/>
        <v>0</v>
      </c>
      <c r="AG113" s="210">
        <f t="shared" si="43"/>
        <v>0</v>
      </c>
      <c r="AH113" s="210">
        <f t="shared" si="44"/>
        <v>0</v>
      </c>
      <c r="AI113" s="211">
        <f t="shared" si="45"/>
        <v>0</v>
      </c>
      <c r="AJ113" s="212">
        <f t="shared" si="46"/>
        <v>0</v>
      </c>
      <c r="AK113" s="129"/>
      <c r="AL113" s="213">
        <f t="shared" si="47"/>
        <v>0</v>
      </c>
      <c r="AM113" s="214">
        <f t="shared" si="48"/>
        <v>0</v>
      </c>
      <c r="AN113" s="214">
        <f t="shared" si="49"/>
        <v>75000</v>
      </c>
      <c r="AO113" s="215">
        <f t="shared" si="23"/>
        <v>0</v>
      </c>
      <c r="AP113" s="172">
        <f t="shared" si="9"/>
        <v>197048.415</v>
      </c>
      <c r="AQ113" s="129"/>
      <c r="AR113" s="216">
        <f t="shared" si="50"/>
        <v>35000</v>
      </c>
      <c r="AS113" s="217">
        <f t="shared" si="51"/>
        <v>29539.44762</v>
      </c>
      <c r="AT113" s="217">
        <f t="shared" si="24"/>
        <v>1000</v>
      </c>
      <c r="AU113" s="218">
        <f t="shared" si="30"/>
        <v>3000</v>
      </c>
      <c r="AV113" s="129"/>
      <c r="AW113" s="219">
        <f t="shared" ref="AW113:AX113" si="263">+IF(SUM(U108:U112)&gt;SUM(AW108:AW112),1,0)</f>
        <v>1</v>
      </c>
      <c r="AX113" s="220">
        <f t="shared" si="263"/>
        <v>1</v>
      </c>
      <c r="AY113" s="129"/>
      <c r="AZ113" s="181">
        <f t="shared" si="11"/>
        <v>2478.045635</v>
      </c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>
        <f t="shared" si="2"/>
        <v>180000</v>
      </c>
      <c r="BQ113" s="129">
        <f t="shared" si="3"/>
        <v>225000</v>
      </c>
      <c r="BR113" s="129">
        <f t="shared" si="4"/>
        <v>360000</v>
      </c>
    </row>
    <row r="114" ht="14.25" customHeight="1">
      <c r="A114" s="63">
        <f t="shared" si="12"/>
        <v>111</v>
      </c>
      <c r="C114" s="205">
        <f t="shared" si="33"/>
        <v>153000</v>
      </c>
      <c r="D114" s="176">
        <f t="shared" si="34"/>
        <v>61503.0937</v>
      </c>
      <c r="E114" s="206">
        <f t="shared" si="5"/>
        <v>214503.0937</v>
      </c>
      <c r="F114" s="129"/>
      <c r="G114" s="205">
        <f t="shared" si="15"/>
        <v>13500</v>
      </c>
      <c r="H114" s="206">
        <f t="shared" si="16"/>
        <v>31500</v>
      </c>
      <c r="I114" s="129"/>
      <c r="J114" s="207">
        <f t="shared" si="35"/>
        <v>46617.00584</v>
      </c>
      <c r="K114" s="208">
        <f t="shared" si="54"/>
        <v>142370.5441</v>
      </c>
      <c r="L114" s="129"/>
      <c r="M114" s="129"/>
      <c r="N114" s="129"/>
      <c r="O114" s="129"/>
      <c r="P114" s="129"/>
      <c r="Q114" s="129">
        <v>0.0</v>
      </c>
      <c r="R114" s="129">
        <v>0.0</v>
      </c>
      <c r="S114" s="129">
        <f t="shared" ref="S114:T114" si="264">+IF(Q114=1,RAND(),0)</f>
        <v>0</v>
      </c>
      <c r="T114" s="129">
        <f t="shared" si="264"/>
        <v>0</v>
      </c>
      <c r="U114" s="129">
        <f>+IF(S114=0,0,IF(S114&lt;=Hoja2!$N$5,Hoja2!$M$5,IF(Hoja2!M113&lt;=Hoja2!$N$6,Hoja2!$M$6,IF(S114&lt;=Hoja2!$N$7,Hoja2!$M$7,IF(S114&lt;=Hoja2!$N$8,Hoja2!$M$8,IF(S114&lt;=Hoja2!$N$9,Hoja2!$M$9,6))))))</f>
        <v>0</v>
      </c>
      <c r="V114" s="129">
        <f>+IF(T114=0,0,IF(T114&lt;=Hoja2!$O$5,Hoja2!$M$5,IF(T114&lt;=Hoja2!$O$6,Hoja2!$M$6,IF(T114&lt;=Hoja2!$O$7,Hoja2!$M$7,IF(T114&lt;=Hoja2!$O$8,Hoja2!$M$8,IF(T114&lt;=Hoja2!$O$9,Hoja2!$M$9,IF(S114&lt;=Hoja2!$O$10,Hoja2!$M$10,IF(S114&lt;=Hoja2!$O$11,Hoja2!$M$11,8))))))))</f>
        <v>0</v>
      </c>
      <c r="W114" s="156" t="str">
        <f t="shared" si="7"/>
        <v>si</v>
      </c>
      <c r="X114" s="157" t="str">
        <f t="shared" si="8"/>
        <v>no</v>
      </c>
      <c r="Y114" s="129"/>
      <c r="Z114" s="129"/>
      <c r="AA114" s="158">
        <f t="shared" si="37"/>
        <v>0</v>
      </c>
      <c r="AB114" s="159">
        <f t="shared" si="38"/>
        <v>0</v>
      </c>
      <c r="AC114" s="159">
        <f t="shared" si="39"/>
        <v>0</v>
      </c>
      <c r="AD114" s="159">
        <f t="shared" si="40"/>
        <v>0</v>
      </c>
      <c r="AE114" s="209">
        <f t="shared" si="41"/>
        <v>0</v>
      </c>
      <c r="AF114" s="210">
        <f t="shared" si="42"/>
        <v>0</v>
      </c>
      <c r="AG114" s="210">
        <f t="shared" si="43"/>
        <v>0</v>
      </c>
      <c r="AH114" s="210">
        <f t="shared" si="44"/>
        <v>0</v>
      </c>
      <c r="AI114" s="211">
        <f t="shared" si="45"/>
        <v>0</v>
      </c>
      <c r="AJ114" s="212">
        <f t="shared" si="46"/>
        <v>0</v>
      </c>
      <c r="AK114" s="129"/>
      <c r="AL114" s="213">
        <f t="shared" si="47"/>
        <v>73000</v>
      </c>
      <c r="AM114" s="214">
        <f t="shared" si="48"/>
        <v>0</v>
      </c>
      <c r="AN114" s="214">
        <f t="shared" si="49"/>
        <v>0</v>
      </c>
      <c r="AO114" s="215">
        <f t="shared" si="23"/>
        <v>0</v>
      </c>
      <c r="AP114" s="172">
        <f t="shared" si="9"/>
        <v>145496.9063</v>
      </c>
      <c r="AQ114" s="129"/>
      <c r="AR114" s="216">
        <f t="shared" si="50"/>
        <v>35000</v>
      </c>
      <c r="AS114" s="217">
        <f t="shared" si="51"/>
        <v>28448.49133</v>
      </c>
      <c r="AT114" s="217">
        <f t="shared" si="24"/>
        <v>1000</v>
      </c>
      <c r="AU114" s="218">
        <f t="shared" si="30"/>
        <v>3000</v>
      </c>
      <c r="AV114" s="129"/>
      <c r="AW114" s="219">
        <f t="shared" ref="AW114:AX114" si="265">+IF(SUM(U109:U113)&gt;SUM(AW109:AW113),1,0)</f>
        <v>1</v>
      </c>
      <c r="AX114" s="220">
        <f t="shared" si="265"/>
        <v>1</v>
      </c>
      <c r="AY114" s="129"/>
      <c r="AZ114" s="181">
        <f t="shared" si="11"/>
        <v>3539.195451</v>
      </c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>
        <f t="shared" si="2"/>
        <v>180000</v>
      </c>
      <c r="BQ114" s="129">
        <f t="shared" si="3"/>
        <v>225000</v>
      </c>
      <c r="BR114" s="129">
        <f t="shared" si="4"/>
        <v>360000</v>
      </c>
    </row>
    <row r="115" ht="14.25" customHeight="1">
      <c r="A115" s="63">
        <f t="shared" si="12"/>
        <v>112</v>
      </c>
      <c r="C115" s="205">
        <f t="shared" si="33"/>
        <v>118000</v>
      </c>
      <c r="D115" s="176">
        <f t="shared" si="34"/>
        <v>74764.01923</v>
      </c>
      <c r="E115" s="206">
        <f t="shared" si="5"/>
        <v>192764.0192</v>
      </c>
      <c r="F115" s="129"/>
      <c r="G115" s="205">
        <f t="shared" si="15"/>
        <v>12500</v>
      </c>
      <c r="H115" s="206">
        <f t="shared" si="16"/>
        <v>28500</v>
      </c>
      <c r="I115" s="129"/>
      <c r="J115" s="207">
        <f t="shared" si="35"/>
        <v>57268.66328</v>
      </c>
      <c r="K115" s="208">
        <f t="shared" si="54"/>
        <v>164633.774</v>
      </c>
      <c r="L115" s="129"/>
      <c r="M115" s="129"/>
      <c r="N115" s="129"/>
      <c r="O115" s="129"/>
      <c r="P115" s="129"/>
      <c r="Q115" s="129">
        <v>0.0</v>
      </c>
      <c r="R115" s="129">
        <v>0.0</v>
      </c>
      <c r="S115" s="129">
        <f t="shared" ref="S115:T115" si="266">+IF(Q115=1,RAND(),0)</f>
        <v>0</v>
      </c>
      <c r="T115" s="129">
        <f t="shared" si="266"/>
        <v>0</v>
      </c>
      <c r="U115" s="129">
        <f>+IF(S115=0,0,IF(S115&lt;=Hoja2!$N$5,Hoja2!$M$5,IF(Hoja2!M114&lt;=Hoja2!$N$6,Hoja2!$M$6,IF(S115&lt;=Hoja2!$N$7,Hoja2!$M$7,IF(S115&lt;=Hoja2!$N$8,Hoja2!$M$8,IF(S115&lt;=Hoja2!$N$9,Hoja2!$M$9,6))))))</f>
        <v>0</v>
      </c>
      <c r="V115" s="129">
        <f>+IF(T115=0,0,IF(T115&lt;=Hoja2!$O$5,Hoja2!$M$5,IF(T115&lt;=Hoja2!$O$6,Hoja2!$M$6,IF(T115&lt;=Hoja2!$O$7,Hoja2!$M$7,IF(T115&lt;=Hoja2!$O$8,Hoja2!$M$8,IF(T115&lt;=Hoja2!$O$9,Hoja2!$M$9,IF(S115&lt;=Hoja2!$O$10,Hoja2!$M$10,IF(S115&lt;=Hoja2!$O$11,Hoja2!$M$11,8))))))))</f>
        <v>0</v>
      </c>
      <c r="W115" s="156" t="str">
        <f t="shared" si="7"/>
        <v>si</v>
      </c>
      <c r="X115" s="157" t="str">
        <f t="shared" si="8"/>
        <v>no</v>
      </c>
      <c r="Y115" s="129"/>
      <c r="Z115" s="129"/>
      <c r="AA115" s="158">
        <f t="shared" si="37"/>
        <v>0</v>
      </c>
      <c r="AB115" s="159">
        <f t="shared" si="38"/>
        <v>0</v>
      </c>
      <c r="AC115" s="159">
        <f t="shared" si="39"/>
        <v>0</v>
      </c>
      <c r="AD115" s="159">
        <f t="shared" si="40"/>
        <v>0</v>
      </c>
      <c r="AE115" s="209">
        <f t="shared" si="41"/>
        <v>0</v>
      </c>
      <c r="AF115" s="210">
        <f t="shared" si="42"/>
        <v>0</v>
      </c>
      <c r="AG115" s="210">
        <f t="shared" si="43"/>
        <v>0</v>
      </c>
      <c r="AH115" s="210">
        <f t="shared" si="44"/>
        <v>0</v>
      </c>
      <c r="AI115" s="211">
        <f t="shared" si="45"/>
        <v>0</v>
      </c>
      <c r="AJ115" s="212">
        <f t="shared" si="46"/>
        <v>0</v>
      </c>
      <c r="AK115" s="129"/>
      <c r="AL115" s="213">
        <f t="shared" si="47"/>
        <v>0</v>
      </c>
      <c r="AM115" s="214">
        <f t="shared" si="48"/>
        <v>0</v>
      </c>
      <c r="AN115" s="214">
        <f t="shared" si="49"/>
        <v>0</v>
      </c>
      <c r="AO115" s="215">
        <f t="shared" si="23"/>
        <v>0</v>
      </c>
      <c r="AP115" s="172">
        <f t="shared" si="9"/>
        <v>167235.9808</v>
      </c>
      <c r="AQ115" s="129"/>
      <c r="AR115" s="216">
        <f t="shared" si="50"/>
        <v>35000</v>
      </c>
      <c r="AS115" s="217">
        <f t="shared" si="51"/>
        <v>28739.07447</v>
      </c>
      <c r="AT115" s="217">
        <f t="shared" si="24"/>
        <v>1000</v>
      </c>
      <c r="AU115" s="218">
        <f t="shared" si="30"/>
        <v>3000</v>
      </c>
      <c r="AV115" s="129"/>
      <c r="AW115" s="219">
        <f t="shared" ref="AW115:AX115" si="267">+IF(SUM(U110:U114)&gt;SUM(AW110:AW114),1,0)</f>
        <v>0</v>
      </c>
      <c r="AX115" s="220">
        <f t="shared" si="267"/>
        <v>1</v>
      </c>
      <c r="AY115" s="129"/>
      <c r="AZ115" s="181">
        <f t="shared" si="11"/>
        <v>2252.452451</v>
      </c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>
        <f t="shared" si="2"/>
        <v>180000</v>
      </c>
      <c r="BQ115" s="129">
        <f t="shared" si="3"/>
        <v>225000</v>
      </c>
      <c r="BR115" s="129">
        <f t="shared" si="4"/>
        <v>360000</v>
      </c>
    </row>
    <row r="116" ht="14.25" customHeight="1">
      <c r="A116" s="63">
        <f t="shared" si="12"/>
        <v>113</v>
      </c>
      <c r="C116" s="205">
        <f t="shared" si="33"/>
        <v>83000</v>
      </c>
      <c r="D116" s="176">
        <f t="shared" si="34"/>
        <v>87890.06551</v>
      </c>
      <c r="E116" s="206">
        <f t="shared" si="5"/>
        <v>170890.0655</v>
      </c>
      <c r="F116" s="129"/>
      <c r="G116" s="205">
        <f t="shared" si="15"/>
        <v>11500</v>
      </c>
      <c r="H116" s="206">
        <f t="shared" si="16"/>
        <v>25500</v>
      </c>
      <c r="I116" s="129"/>
      <c r="J116" s="207">
        <f t="shared" si="35"/>
        <v>67929.74089</v>
      </c>
      <c r="K116" s="208">
        <f t="shared" si="54"/>
        <v>77337.11751</v>
      </c>
      <c r="L116" s="129"/>
      <c r="M116" s="129"/>
      <c r="N116" s="129"/>
      <c r="O116" s="129"/>
      <c r="P116" s="129"/>
      <c r="Q116" s="129">
        <v>0.0</v>
      </c>
      <c r="R116" s="129">
        <v>0.0</v>
      </c>
      <c r="S116" s="129">
        <f t="shared" ref="S116:T116" si="268">+IF(Q116=1,RAND(),0)</f>
        <v>0</v>
      </c>
      <c r="T116" s="129">
        <f t="shared" si="268"/>
        <v>0</v>
      </c>
      <c r="U116" s="129">
        <f>+IF(S116=0,0,IF(S116&lt;=Hoja2!$N$5,Hoja2!$M$5,IF(Hoja2!M115&lt;=Hoja2!$N$6,Hoja2!$M$6,IF(S116&lt;=Hoja2!$N$7,Hoja2!$M$7,IF(S116&lt;=Hoja2!$N$8,Hoja2!$M$8,IF(S116&lt;=Hoja2!$N$9,Hoja2!$M$9,6))))))</f>
        <v>0</v>
      </c>
      <c r="V116" s="129">
        <f>+IF(T116=0,0,IF(T116&lt;=Hoja2!$O$5,Hoja2!$M$5,IF(T116&lt;=Hoja2!$O$6,Hoja2!$M$6,IF(T116&lt;=Hoja2!$O$7,Hoja2!$M$7,IF(T116&lt;=Hoja2!$O$8,Hoja2!$M$8,IF(T116&lt;=Hoja2!$O$9,Hoja2!$M$9,IF(S116&lt;=Hoja2!$O$10,Hoja2!$M$10,IF(S116&lt;=Hoja2!$O$11,Hoja2!$M$11,8))))))))</f>
        <v>0</v>
      </c>
      <c r="W116" s="156" t="str">
        <f t="shared" si="7"/>
        <v>si</v>
      </c>
      <c r="X116" s="157" t="str">
        <f t="shared" si="8"/>
        <v>no</v>
      </c>
      <c r="Y116" s="129"/>
      <c r="Z116" s="129"/>
      <c r="AA116" s="158">
        <f t="shared" si="37"/>
        <v>0</v>
      </c>
      <c r="AB116" s="159">
        <f t="shared" si="38"/>
        <v>0</v>
      </c>
      <c r="AC116" s="159">
        <f t="shared" si="39"/>
        <v>0</v>
      </c>
      <c r="AD116" s="159">
        <f t="shared" si="40"/>
        <v>0</v>
      </c>
      <c r="AE116" s="209">
        <f t="shared" si="41"/>
        <v>110000</v>
      </c>
      <c r="AF116" s="210">
        <f t="shared" si="42"/>
        <v>0</v>
      </c>
      <c r="AG116" s="210">
        <f t="shared" si="43"/>
        <v>0</v>
      </c>
      <c r="AH116" s="210">
        <f t="shared" si="44"/>
        <v>0</v>
      </c>
      <c r="AI116" s="211">
        <f t="shared" si="45"/>
        <v>0</v>
      </c>
      <c r="AJ116" s="212">
        <f t="shared" si="46"/>
        <v>0</v>
      </c>
      <c r="AK116" s="129"/>
      <c r="AL116" s="213">
        <f t="shared" si="47"/>
        <v>0</v>
      </c>
      <c r="AM116" s="214">
        <f t="shared" si="48"/>
        <v>0</v>
      </c>
      <c r="AN116" s="214">
        <f t="shared" si="49"/>
        <v>0</v>
      </c>
      <c r="AO116" s="215">
        <f t="shared" si="23"/>
        <v>0</v>
      </c>
      <c r="AP116" s="172">
        <f t="shared" si="9"/>
        <v>189109.9345</v>
      </c>
      <c r="AQ116" s="129"/>
      <c r="AR116" s="216">
        <f t="shared" si="50"/>
        <v>35000</v>
      </c>
      <c r="AS116" s="217">
        <f t="shared" si="51"/>
        <v>28873.95373</v>
      </c>
      <c r="AT116" s="217">
        <f t="shared" si="24"/>
        <v>1000</v>
      </c>
      <c r="AU116" s="218">
        <f t="shared" si="30"/>
        <v>3000</v>
      </c>
      <c r="AV116" s="129"/>
      <c r="AW116" s="219">
        <f t="shared" ref="AW116:AX116" si="269">+IF(SUM(U111:U115)&gt;SUM(AW111:AW115),1,0)</f>
        <v>0</v>
      </c>
      <c r="AX116" s="220">
        <f t="shared" si="269"/>
        <v>0</v>
      </c>
      <c r="AY116" s="129"/>
      <c r="AZ116" s="181">
        <f t="shared" si="11"/>
        <v>2887.678712</v>
      </c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>
        <f t="shared" si="2"/>
        <v>180000</v>
      </c>
      <c r="BQ116" s="129">
        <f t="shared" si="3"/>
        <v>225000</v>
      </c>
      <c r="BR116" s="129">
        <f t="shared" si="4"/>
        <v>360000</v>
      </c>
    </row>
    <row r="117" ht="14.25" customHeight="1">
      <c r="A117" s="63">
        <f t="shared" si="12"/>
        <v>114</v>
      </c>
      <c r="C117" s="205">
        <f t="shared" si="33"/>
        <v>48000</v>
      </c>
      <c r="D117" s="176">
        <f t="shared" si="34"/>
        <v>101481.7891</v>
      </c>
      <c r="E117" s="206">
        <f t="shared" si="5"/>
        <v>149481.7891</v>
      </c>
      <c r="F117" s="129"/>
      <c r="G117" s="205">
        <f t="shared" si="15"/>
        <v>10500</v>
      </c>
      <c r="H117" s="206">
        <f t="shared" si="16"/>
        <v>22500</v>
      </c>
      <c r="I117" s="129"/>
      <c r="J117" s="207">
        <f t="shared" si="35"/>
        <v>77575.75247</v>
      </c>
      <c r="K117" s="208">
        <f t="shared" si="54"/>
        <v>99942.40907</v>
      </c>
      <c r="L117" s="129"/>
      <c r="M117" s="129"/>
      <c r="N117" s="129"/>
      <c r="O117" s="129"/>
      <c r="P117" s="129"/>
      <c r="Q117" s="129">
        <v>0.0</v>
      </c>
      <c r="R117" s="129">
        <v>0.0</v>
      </c>
      <c r="S117" s="129">
        <f t="shared" ref="S117:T117" si="270">+IF(Q117=1,RAND(),0)</f>
        <v>0</v>
      </c>
      <c r="T117" s="129">
        <f t="shared" si="270"/>
        <v>0</v>
      </c>
      <c r="U117" s="129">
        <f>+IF(S117=0,0,IF(S117&lt;=Hoja2!$N$5,Hoja2!$M$5,IF(Hoja2!M116&lt;=Hoja2!$N$6,Hoja2!$M$6,IF(S117&lt;=Hoja2!$N$7,Hoja2!$M$7,IF(S117&lt;=Hoja2!$N$8,Hoja2!$M$8,IF(S117&lt;=Hoja2!$N$9,Hoja2!$M$9,6))))))</f>
        <v>0</v>
      </c>
      <c r="V117" s="129">
        <f>+IF(T117=0,0,IF(T117&lt;=Hoja2!$O$5,Hoja2!$M$5,IF(T117&lt;=Hoja2!$O$6,Hoja2!$M$6,IF(T117&lt;=Hoja2!$O$7,Hoja2!$M$7,IF(T117&lt;=Hoja2!$O$8,Hoja2!$M$8,IF(T117&lt;=Hoja2!$O$9,Hoja2!$M$9,IF(S117&lt;=Hoja2!$O$10,Hoja2!$M$10,IF(S117&lt;=Hoja2!$O$11,Hoja2!$M$11,8))))))))</f>
        <v>0</v>
      </c>
      <c r="W117" s="156" t="str">
        <f t="shared" si="7"/>
        <v>si</v>
      </c>
      <c r="X117" s="157" t="str">
        <f t="shared" si="8"/>
        <v>no</v>
      </c>
      <c r="Y117" s="129"/>
      <c r="Z117" s="129"/>
      <c r="AA117" s="158">
        <f t="shared" si="37"/>
        <v>0</v>
      </c>
      <c r="AB117" s="159">
        <f t="shared" si="38"/>
        <v>0</v>
      </c>
      <c r="AC117" s="159">
        <f t="shared" si="39"/>
        <v>0</v>
      </c>
      <c r="AD117" s="159">
        <f t="shared" si="40"/>
        <v>0</v>
      </c>
      <c r="AE117" s="209">
        <f t="shared" si="41"/>
        <v>0</v>
      </c>
      <c r="AF117" s="210">
        <f t="shared" si="42"/>
        <v>0</v>
      </c>
      <c r="AG117" s="210">
        <f t="shared" si="43"/>
        <v>0</v>
      </c>
      <c r="AH117" s="210">
        <f t="shared" si="44"/>
        <v>0</v>
      </c>
      <c r="AI117" s="211">
        <f t="shared" si="45"/>
        <v>0</v>
      </c>
      <c r="AJ117" s="212">
        <f t="shared" si="46"/>
        <v>0</v>
      </c>
      <c r="AK117" s="129"/>
      <c r="AL117" s="213">
        <f t="shared" si="47"/>
        <v>0</v>
      </c>
      <c r="AM117" s="214">
        <f t="shared" si="48"/>
        <v>0</v>
      </c>
      <c r="AN117" s="214">
        <f t="shared" si="49"/>
        <v>0</v>
      </c>
      <c r="AO117" s="215">
        <f t="shared" si="23"/>
        <v>0</v>
      </c>
      <c r="AP117" s="172">
        <f t="shared" si="9"/>
        <v>210518.2109</v>
      </c>
      <c r="AQ117" s="129"/>
      <c r="AR117" s="216">
        <f t="shared" si="50"/>
        <v>35000</v>
      </c>
      <c r="AS117" s="217">
        <f t="shared" si="51"/>
        <v>28408.2764</v>
      </c>
      <c r="AT117" s="217">
        <f t="shared" si="24"/>
        <v>1000</v>
      </c>
      <c r="AU117" s="218">
        <f t="shared" si="30"/>
        <v>3000</v>
      </c>
      <c r="AV117" s="129"/>
      <c r="AW117" s="219">
        <f t="shared" ref="AW117:AX117" si="271">+IF(SUM(U112:U116)&gt;SUM(AW112:AW116),1,0)</f>
        <v>0</v>
      </c>
      <c r="AX117" s="220">
        <f t="shared" si="271"/>
        <v>0</v>
      </c>
      <c r="AY117" s="129"/>
      <c r="AZ117" s="181">
        <f t="shared" si="11"/>
        <v>2323.480027</v>
      </c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>
        <f t="shared" si="2"/>
        <v>180000</v>
      </c>
      <c r="BQ117" s="129">
        <f t="shared" si="3"/>
        <v>225000</v>
      </c>
      <c r="BR117" s="129">
        <f t="shared" si="4"/>
        <v>360000</v>
      </c>
    </row>
    <row r="118" ht="14.25" customHeight="1">
      <c r="A118" s="63">
        <f t="shared" si="12"/>
        <v>115</v>
      </c>
      <c r="C118" s="205">
        <f t="shared" si="33"/>
        <v>13000</v>
      </c>
      <c r="D118" s="176">
        <f t="shared" si="34"/>
        <v>38764.58939</v>
      </c>
      <c r="E118" s="206">
        <f t="shared" si="5"/>
        <v>51764.58939</v>
      </c>
      <c r="F118" s="129"/>
      <c r="G118" s="205">
        <f t="shared" si="15"/>
        <v>9500</v>
      </c>
      <c r="H118" s="206">
        <f t="shared" si="16"/>
        <v>19500</v>
      </c>
      <c r="I118" s="129"/>
      <c r="J118" s="207">
        <f t="shared" si="35"/>
        <v>88271.08439</v>
      </c>
      <c r="K118" s="208">
        <f t="shared" si="54"/>
        <v>12221.50221</v>
      </c>
      <c r="L118" s="129"/>
      <c r="M118" s="129"/>
      <c r="N118" s="129"/>
      <c r="O118" s="129"/>
      <c r="P118" s="129"/>
      <c r="Q118" s="129">
        <v>1.0</v>
      </c>
      <c r="R118" s="129">
        <v>0.0</v>
      </c>
      <c r="S118" s="129">
        <f t="shared" ref="S118:T118" si="272">+IF(Q118=1,RAND(),0)</f>
        <v>0.6186746059</v>
      </c>
      <c r="T118" s="129">
        <f t="shared" si="272"/>
        <v>0</v>
      </c>
      <c r="U118" s="129">
        <f>+IF(S118=0,0,IF(S118&lt;=Hoja2!$N$5,Hoja2!$M$5,IF(Hoja2!M117&lt;=Hoja2!$N$6,Hoja2!$M$6,IF(S118&lt;=Hoja2!$N$7,Hoja2!$M$7,IF(S118&lt;=Hoja2!$N$8,Hoja2!$M$8,IF(S118&lt;=Hoja2!$N$9,Hoja2!$M$9,6))))))</f>
        <v>2</v>
      </c>
      <c r="V118" s="129">
        <f>+IF(T118=0,0,IF(T118&lt;=Hoja2!$O$5,Hoja2!$M$5,IF(T118&lt;=Hoja2!$O$6,Hoja2!$M$6,IF(T118&lt;=Hoja2!$O$7,Hoja2!$M$7,IF(T118&lt;=Hoja2!$O$8,Hoja2!$M$8,IF(T118&lt;=Hoja2!$O$9,Hoja2!$M$9,IF(S118&lt;=Hoja2!$O$10,Hoja2!$M$10,IF(S118&lt;=Hoja2!$O$11,Hoja2!$M$11,8))))))))</f>
        <v>0</v>
      </c>
      <c r="W118" s="156" t="str">
        <f t="shared" si="7"/>
        <v>si</v>
      </c>
      <c r="X118" s="157" t="str">
        <f t="shared" si="8"/>
        <v>no</v>
      </c>
      <c r="Y118" s="129"/>
      <c r="Z118" s="129"/>
      <c r="AA118" s="158">
        <f t="shared" si="37"/>
        <v>0</v>
      </c>
      <c r="AB118" s="159">
        <f t="shared" si="38"/>
        <v>0</v>
      </c>
      <c r="AC118" s="159">
        <f t="shared" si="39"/>
        <v>0</v>
      </c>
      <c r="AD118" s="159">
        <f t="shared" si="40"/>
        <v>0</v>
      </c>
      <c r="AE118" s="209">
        <f t="shared" si="41"/>
        <v>0</v>
      </c>
      <c r="AF118" s="210">
        <f t="shared" si="42"/>
        <v>110000</v>
      </c>
      <c r="AG118" s="210">
        <f t="shared" si="43"/>
        <v>0</v>
      </c>
      <c r="AH118" s="210">
        <f t="shared" si="44"/>
        <v>0</v>
      </c>
      <c r="AI118" s="211">
        <f t="shared" si="45"/>
        <v>0</v>
      </c>
      <c r="AJ118" s="212">
        <f t="shared" si="46"/>
        <v>0</v>
      </c>
      <c r="AK118" s="129"/>
      <c r="AL118" s="213">
        <f t="shared" si="47"/>
        <v>0</v>
      </c>
      <c r="AM118" s="214">
        <f t="shared" si="48"/>
        <v>0</v>
      </c>
      <c r="AN118" s="214">
        <f t="shared" si="49"/>
        <v>75000</v>
      </c>
      <c r="AO118" s="215">
        <f t="shared" si="23"/>
        <v>0</v>
      </c>
      <c r="AP118" s="172">
        <f t="shared" si="9"/>
        <v>308235.4106</v>
      </c>
      <c r="AQ118" s="129"/>
      <c r="AR118" s="216">
        <f t="shared" si="50"/>
        <v>35000</v>
      </c>
      <c r="AS118" s="217">
        <f t="shared" si="51"/>
        <v>29717.19971</v>
      </c>
      <c r="AT118" s="217">
        <f t="shared" si="24"/>
        <v>1000</v>
      </c>
      <c r="AU118" s="218">
        <f t="shared" si="30"/>
        <v>3000</v>
      </c>
      <c r="AV118" s="129"/>
      <c r="AW118" s="219">
        <f t="shared" ref="AW118:AX118" si="273">+IF(SUM(U113:U117)&gt;SUM(AW113:AW117),1,0)</f>
        <v>0</v>
      </c>
      <c r="AX118" s="220">
        <f t="shared" si="273"/>
        <v>0</v>
      </c>
      <c r="AY118" s="129"/>
      <c r="AZ118" s="181">
        <f t="shared" si="11"/>
        <v>2725.493767</v>
      </c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>
        <f t="shared" si="2"/>
        <v>180000</v>
      </c>
      <c r="BQ118" s="129">
        <f t="shared" si="3"/>
        <v>225000</v>
      </c>
      <c r="BR118" s="129">
        <f t="shared" si="4"/>
        <v>360000</v>
      </c>
    </row>
    <row r="119" ht="14.25" customHeight="1">
      <c r="A119" s="63">
        <f t="shared" si="12"/>
        <v>116</v>
      </c>
      <c r="C119" s="205">
        <f t="shared" si="33"/>
        <v>88000</v>
      </c>
      <c r="D119" s="176">
        <f t="shared" si="34"/>
        <v>51781.75305</v>
      </c>
      <c r="E119" s="206">
        <f t="shared" si="5"/>
        <v>139781.753</v>
      </c>
      <c r="F119" s="129"/>
      <c r="G119" s="205">
        <f t="shared" si="15"/>
        <v>8500</v>
      </c>
      <c r="H119" s="206">
        <f t="shared" si="16"/>
        <v>16500</v>
      </c>
      <c r="I119" s="129"/>
      <c r="J119" s="207">
        <f t="shared" si="35"/>
        <v>98494.08059</v>
      </c>
      <c r="K119" s="208">
        <f t="shared" si="54"/>
        <v>35162.25499</v>
      </c>
      <c r="L119" s="129"/>
      <c r="M119" s="129"/>
      <c r="N119" s="129"/>
      <c r="O119" s="129"/>
      <c r="P119" s="129"/>
      <c r="Q119" s="129">
        <v>0.0</v>
      </c>
      <c r="R119" s="129">
        <v>0.0</v>
      </c>
      <c r="S119" s="129">
        <f t="shared" ref="S119:T119" si="274">+IF(Q119=1,RAND(),0)</f>
        <v>0</v>
      </c>
      <c r="T119" s="129">
        <f t="shared" si="274"/>
        <v>0</v>
      </c>
      <c r="U119" s="129">
        <f>+IF(S119=0,0,IF(S119&lt;=Hoja2!$N$5,Hoja2!$M$5,IF(Hoja2!M118&lt;=Hoja2!$N$6,Hoja2!$M$6,IF(S119&lt;=Hoja2!$N$7,Hoja2!$M$7,IF(S119&lt;=Hoja2!$N$8,Hoja2!$M$8,IF(S119&lt;=Hoja2!$N$9,Hoja2!$M$9,6))))))</f>
        <v>0</v>
      </c>
      <c r="V119" s="129">
        <f>+IF(T119=0,0,IF(T119&lt;=Hoja2!$O$5,Hoja2!$M$5,IF(T119&lt;=Hoja2!$O$6,Hoja2!$M$6,IF(T119&lt;=Hoja2!$O$7,Hoja2!$M$7,IF(T119&lt;=Hoja2!$O$8,Hoja2!$M$8,IF(T119&lt;=Hoja2!$O$9,Hoja2!$M$9,IF(S119&lt;=Hoja2!$O$10,Hoja2!$M$10,IF(S119&lt;=Hoja2!$O$11,Hoja2!$M$11,8))))))))</f>
        <v>0</v>
      </c>
      <c r="W119" s="156" t="str">
        <f t="shared" si="7"/>
        <v>si</v>
      </c>
      <c r="X119" s="157" t="str">
        <f t="shared" si="8"/>
        <v>no</v>
      </c>
      <c r="Y119" s="129"/>
      <c r="Z119" s="129"/>
      <c r="AA119" s="158">
        <f t="shared" si="37"/>
        <v>0</v>
      </c>
      <c r="AB119" s="159">
        <f t="shared" si="38"/>
        <v>0</v>
      </c>
      <c r="AC119" s="159">
        <f t="shared" si="39"/>
        <v>0</v>
      </c>
      <c r="AD119" s="159">
        <f t="shared" si="40"/>
        <v>0</v>
      </c>
      <c r="AE119" s="209">
        <f t="shared" si="41"/>
        <v>0</v>
      </c>
      <c r="AF119" s="210">
        <f t="shared" si="42"/>
        <v>0</v>
      </c>
      <c r="AG119" s="210">
        <f t="shared" si="43"/>
        <v>0</v>
      </c>
      <c r="AH119" s="210">
        <f t="shared" si="44"/>
        <v>0</v>
      </c>
      <c r="AI119" s="211">
        <f t="shared" si="45"/>
        <v>0</v>
      </c>
      <c r="AJ119" s="212">
        <f t="shared" si="46"/>
        <v>0</v>
      </c>
      <c r="AK119" s="129"/>
      <c r="AL119" s="213">
        <f t="shared" si="47"/>
        <v>110000</v>
      </c>
      <c r="AM119" s="214">
        <f t="shared" si="48"/>
        <v>0</v>
      </c>
      <c r="AN119" s="214">
        <f t="shared" si="49"/>
        <v>0</v>
      </c>
      <c r="AO119" s="215">
        <f t="shared" si="23"/>
        <v>0</v>
      </c>
      <c r="AP119" s="172">
        <f t="shared" si="9"/>
        <v>220218.247</v>
      </c>
      <c r="AQ119" s="129"/>
      <c r="AR119" s="216">
        <f t="shared" si="50"/>
        <v>35000</v>
      </c>
      <c r="AS119" s="217">
        <f t="shared" si="51"/>
        <v>28982.83634</v>
      </c>
      <c r="AT119" s="217">
        <f t="shared" si="24"/>
        <v>1000</v>
      </c>
      <c r="AU119" s="218">
        <f t="shared" si="30"/>
        <v>3000</v>
      </c>
      <c r="AV119" s="129"/>
      <c r="AW119" s="219">
        <f t="shared" ref="AW119:AX119" si="275">+IF(SUM(U114:U118)&gt;SUM(AW114:AW118),1,0)</f>
        <v>1</v>
      </c>
      <c r="AX119" s="220">
        <f t="shared" si="275"/>
        <v>0</v>
      </c>
      <c r="AY119" s="129"/>
      <c r="AZ119" s="181">
        <f t="shared" si="11"/>
        <v>1702.116334</v>
      </c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>
        <f t="shared" si="2"/>
        <v>180000</v>
      </c>
      <c r="BQ119" s="129">
        <f t="shared" si="3"/>
        <v>225000</v>
      </c>
      <c r="BR119" s="129">
        <f t="shared" si="4"/>
        <v>360000</v>
      </c>
    </row>
    <row r="120" ht="14.25" customHeight="1">
      <c r="A120" s="63">
        <f t="shared" si="12"/>
        <v>117</v>
      </c>
      <c r="C120" s="205">
        <f t="shared" si="33"/>
        <v>53000</v>
      </c>
      <c r="D120" s="176">
        <f t="shared" si="34"/>
        <v>64227.08651</v>
      </c>
      <c r="E120" s="206">
        <f t="shared" si="5"/>
        <v>117227.0865</v>
      </c>
      <c r="F120" s="129"/>
      <c r="G120" s="205">
        <f t="shared" si="15"/>
        <v>7500</v>
      </c>
      <c r="H120" s="206">
        <f t="shared" si="16"/>
        <v>13500</v>
      </c>
      <c r="I120" s="129"/>
      <c r="J120" s="207">
        <f t="shared" si="35"/>
        <v>108905.0449</v>
      </c>
      <c r="K120" s="208">
        <f t="shared" si="54"/>
        <v>58420.1815</v>
      </c>
      <c r="L120" s="129"/>
      <c r="M120" s="129"/>
      <c r="N120" s="129"/>
      <c r="O120" s="129"/>
      <c r="P120" s="129"/>
      <c r="Q120" s="129">
        <v>1.0</v>
      </c>
      <c r="R120" s="129">
        <v>0.0</v>
      </c>
      <c r="S120" s="129">
        <f t="shared" ref="S120:T120" si="276">+IF(Q120=1,RAND(),0)</f>
        <v>0.9538220023</v>
      </c>
      <c r="T120" s="129">
        <f t="shared" si="276"/>
        <v>0</v>
      </c>
      <c r="U120" s="129">
        <f>+IF(S120=0,0,IF(S120&lt;=Hoja2!$N$5,Hoja2!$M$5,IF(Hoja2!M119&lt;=Hoja2!$N$6,Hoja2!$M$6,IF(S120&lt;=Hoja2!$N$7,Hoja2!$M$7,IF(S120&lt;=Hoja2!$N$8,Hoja2!$M$8,IF(S120&lt;=Hoja2!$N$9,Hoja2!$M$9,6))))))</f>
        <v>2</v>
      </c>
      <c r="V120" s="129">
        <f>+IF(T120=0,0,IF(T120&lt;=Hoja2!$O$5,Hoja2!$M$5,IF(T120&lt;=Hoja2!$O$6,Hoja2!$M$6,IF(T120&lt;=Hoja2!$O$7,Hoja2!$M$7,IF(T120&lt;=Hoja2!$O$8,Hoja2!$M$8,IF(T120&lt;=Hoja2!$O$9,Hoja2!$M$9,IF(S120&lt;=Hoja2!$O$10,Hoja2!$M$10,IF(S120&lt;=Hoja2!$O$11,Hoja2!$M$11,8))))))))</f>
        <v>0</v>
      </c>
      <c r="W120" s="156" t="str">
        <f t="shared" si="7"/>
        <v>si</v>
      </c>
      <c r="X120" s="157" t="str">
        <f t="shared" si="8"/>
        <v>no</v>
      </c>
      <c r="Y120" s="129"/>
      <c r="Z120" s="129"/>
      <c r="AA120" s="158">
        <f t="shared" si="37"/>
        <v>0</v>
      </c>
      <c r="AB120" s="159">
        <f t="shared" si="38"/>
        <v>0</v>
      </c>
      <c r="AC120" s="159">
        <f t="shared" si="39"/>
        <v>0</v>
      </c>
      <c r="AD120" s="159">
        <f t="shared" si="40"/>
        <v>0</v>
      </c>
      <c r="AE120" s="209">
        <f t="shared" si="41"/>
        <v>0</v>
      </c>
      <c r="AF120" s="210">
        <f t="shared" si="42"/>
        <v>0</v>
      </c>
      <c r="AG120" s="210">
        <f t="shared" si="43"/>
        <v>0</v>
      </c>
      <c r="AH120" s="210">
        <f t="shared" si="44"/>
        <v>0</v>
      </c>
      <c r="AI120" s="211">
        <f t="shared" si="45"/>
        <v>0</v>
      </c>
      <c r="AJ120" s="212">
        <f t="shared" si="46"/>
        <v>0</v>
      </c>
      <c r="AK120" s="129"/>
      <c r="AL120" s="213">
        <f t="shared" si="47"/>
        <v>0</v>
      </c>
      <c r="AM120" s="214">
        <f t="shared" si="48"/>
        <v>0</v>
      </c>
      <c r="AN120" s="214">
        <f t="shared" si="49"/>
        <v>0</v>
      </c>
      <c r="AO120" s="215">
        <f t="shared" si="23"/>
        <v>0</v>
      </c>
      <c r="AP120" s="172">
        <f t="shared" si="9"/>
        <v>242772.9135</v>
      </c>
      <c r="AQ120" s="129"/>
      <c r="AR120" s="216">
        <f t="shared" si="50"/>
        <v>35000</v>
      </c>
      <c r="AS120" s="217">
        <f t="shared" si="51"/>
        <v>29554.66654</v>
      </c>
      <c r="AT120" s="217">
        <f t="shared" si="24"/>
        <v>1000</v>
      </c>
      <c r="AU120" s="218">
        <f t="shared" si="30"/>
        <v>3000</v>
      </c>
      <c r="AV120" s="129"/>
      <c r="AW120" s="219">
        <f t="shared" ref="AW120:AX120" si="277">+IF(SUM(U115:U119)&gt;SUM(AW115:AW119),1,0)</f>
        <v>1</v>
      </c>
      <c r="AX120" s="220">
        <f t="shared" si="277"/>
        <v>0</v>
      </c>
      <c r="AY120" s="129"/>
      <c r="AZ120" s="181">
        <f t="shared" si="11"/>
        <v>1625.612101</v>
      </c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>
        <f t="shared" si="2"/>
        <v>180000</v>
      </c>
      <c r="BQ120" s="129">
        <f t="shared" si="3"/>
        <v>225000</v>
      </c>
      <c r="BR120" s="129">
        <f t="shared" si="4"/>
        <v>360000</v>
      </c>
    </row>
    <row r="121" ht="14.25" customHeight="1">
      <c r="A121" s="63">
        <f t="shared" si="12"/>
        <v>118</v>
      </c>
      <c r="C121" s="205">
        <f t="shared" si="33"/>
        <v>133200</v>
      </c>
      <c r="D121" s="176">
        <f t="shared" si="34"/>
        <v>77498.72012</v>
      </c>
      <c r="E121" s="206">
        <f t="shared" si="5"/>
        <v>210698.7201</v>
      </c>
      <c r="F121" s="129"/>
      <c r="G121" s="205">
        <f t="shared" si="15"/>
        <v>6500</v>
      </c>
      <c r="H121" s="206">
        <f t="shared" si="16"/>
        <v>10500</v>
      </c>
      <c r="I121" s="129"/>
      <c r="J121" s="207">
        <f t="shared" si="35"/>
        <v>120719.8033</v>
      </c>
      <c r="K121" s="208">
        <f t="shared" si="54"/>
        <v>81028.77567</v>
      </c>
      <c r="L121" s="129"/>
      <c r="M121" s="129"/>
      <c r="N121" s="129"/>
      <c r="O121" s="129"/>
      <c r="P121" s="129"/>
      <c r="Q121" s="129">
        <v>1.0</v>
      </c>
      <c r="R121" s="129">
        <v>0.0</v>
      </c>
      <c r="S121" s="129">
        <f t="shared" ref="S121:T121" si="278">+IF(Q121=1,RAND(),0)</f>
        <v>0.9270051085</v>
      </c>
      <c r="T121" s="129">
        <f t="shared" si="278"/>
        <v>0</v>
      </c>
      <c r="U121" s="129">
        <f>+IF(S121=0,0,IF(S121&lt;=Hoja2!$N$5,Hoja2!$M$5,IF(Hoja2!M120&lt;=Hoja2!$N$6,Hoja2!$M$6,IF(S121&lt;=Hoja2!$N$7,Hoja2!$M$7,IF(S121&lt;=Hoja2!$N$8,Hoja2!$M$8,IF(S121&lt;=Hoja2!$N$9,Hoja2!$M$9,6))))))</f>
        <v>2</v>
      </c>
      <c r="V121" s="129">
        <f>+IF(T121=0,0,IF(T121&lt;=Hoja2!$O$5,Hoja2!$M$5,IF(T121&lt;=Hoja2!$O$6,Hoja2!$M$6,IF(T121&lt;=Hoja2!$O$7,Hoja2!$M$7,IF(T121&lt;=Hoja2!$O$8,Hoja2!$M$8,IF(T121&lt;=Hoja2!$O$9,Hoja2!$M$9,IF(S121&lt;=Hoja2!$O$10,Hoja2!$M$10,IF(S121&lt;=Hoja2!$O$11,Hoja2!$M$11,8))))))))</f>
        <v>0</v>
      </c>
      <c r="W121" s="156" t="str">
        <f t="shared" si="7"/>
        <v>si</v>
      </c>
      <c r="X121" s="157" t="str">
        <f t="shared" si="8"/>
        <v>si</v>
      </c>
      <c r="Y121" s="129"/>
      <c r="Z121" s="129"/>
      <c r="AA121" s="158">
        <f t="shared" si="37"/>
        <v>0</v>
      </c>
      <c r="AB121" s="159">
        <f t="shared" si="38"/>
        <v>0</v>
      </c>
      <c r="AC121" s="159">
        <f t="shared" si="39"/>
        <v>0</v>
      </c>
      <c r="AD121" s="159">
        <f t="shared" si="40"/>
        <v>0</v>
      </c>
      <c r="AE121" s="209">
        <f t="shared" si="41"/>
        <v>0</v>
      </c>
      <c r="AF121" s="210">
        <f t="shared" si="42"/>
        <v>0</v>
      </c>
      <c r="AG121" s="210">
        <f t="shared" si="43"/>
        <v>0</v>
      </c>
      <c r="AH121" s="210">
        <f t="shared" si="44"/>
        <v>0</v>
      </c>
      <c r="AI121" s="211">
        <f t="shared" si="45"/>
        <v>0</v>
      </c>
      <c r="AJ121" s="212">
        <f t="shared" si="46"/>
        <v>0</v>
      </c>
      <c r="AK121" s="129"/>
      <c r="AL121" s="213">
        <f t="shared" si="47"/>
        <v>115200</v>
      </c>
      <c r="AM121" s="214">
        <f t="shared" si="48"/>
        <v>0</v>
      </c>
      <c r="AN121" s="214">
        <f t="shared" si="49"/>
        <v>0</v>
      </c>
      <c r="AO121" s="215">
        <f t="shared" si="23"/>
        <v>0</v>
      </c>
      <c r="AP121" s="172">
        <f t="shared" si="9"/>
        <v>149301.2799</v>
      </c>
      <c r="AQ121" s="129"/>
      <c r="AR121" s="216">
        <f t="shared" si="50"/>
        <v>35000</v>
      </c>
      <c r="AS121" s="217">
        <f t="shared" si="51"/>
        <v>28728.36639</v>
      </c>
      <c r="AT121" s="217">
        <f t="shared" si="24"/>
        <v>1000</v>
      </c>
      <c r="AU121" s="218">
        <f t="shared" si="30"/>
        <v>3000</v>
      </c>
      <c r="AV121" s="129"/>
      <c r="AW121" s="219">
        <f t="shared" ref="AW121:AX121" si="279">+IF(SUM(U116:U120)&gt;SUM(AW116:AW120),1,0)</f>
        <v>1</v>
      </c>
      <c r="AX121" s="220">
        <f t="shared" si="279"/>
        <v>0</v>
      </c>
      <c r="AY121" s="129"/>
      <c r="AZ121" s="181">
        <f t="shared" si="11"/>
        <v>2520.622095</v>
      </c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>
        <f t="shared" si="2"/>
        <v>180000</v>
      </c>
      <c r="BQ121" s="129">
        <f t="shared" si="3"/>
        <v>225000</v>
      </c>
      <c r="BR121" s="129">
        <f t="shared" si="4"/>
        <v>360000</v>
      </c>
    </row>
    <row r="122" ht="14.25" customHeight="1">
      <c r="A122" s="63">
        <f t="shared" si="12"/>
        <v>119</v>
      </c>
      <c r="C122" s="205">
        <f t="shared" si="33"/>
        <v>74750</v>
      </c>
      <c r="D122" s="176">
        <f t="shared" si="34"/>
        <v>36421.86546</v>
      </c>
      <c r="E122" s="206">
        <f t="shared" si="5"/>
        <v>111171.8655</v>
      </c>
      <c r="F122" s="129"/>
      <c r="G122" s="205">
        <f t="shared" si="15"/>
        <v>5500</v>
      </c>
      <c r="H122" s="206">
        <f t="shared" si="16"/>
        <v>7500</v>
      </c>
      <c r="I122" s="129"/>
      <c r="J122" s="207">
        <f t="shared" si="35"/>
        <v>130378.1367</v>
      </c>
      <c r="K122" s="208">
        <f t="shared" si="54"/>
        <v>-42076.70564</v>
      </c>
      <c r="L122" s="129"/>
      <c r="M122" s="129"/>
      <c r="N122" s="129"/>
      <c r="O122" s="129"/>
      <c r="P122" s="129"/>
      <c r="Q122" s="129">
        <v>0.0</v>
      </c>
      <c r="R122" s="129">
        <v>1.0</v>
      </c>
      <c r="S122" s="129">
        <f t="shared" ref="S122:T122" si="280">+IF(Q122=1,RAND(),0)</f>
        <v>0</v>
      </c>
      <c r="T122" s="129">
        <f t="shared" si="280"/>
        <v>0.7908701528</v>
      </c>
      <c r="U122" s="129">
        <f>+IF(S122=0,0,IF(S122&lt;=Hoja2!$N$5,Hoja2!$M$5,IF(Hoja2!M121&lt;=Hoja2!$N$6,Hoja2!$M$6,IF(S122&lt;=Hoja2!$N$7,Hoja2!$M$7,IF(S122&lt;=Hoja2!$N$8,Hoja2!$M$8,IF(S122&lt;=Hoja2!$N$9,Hoja2!$M$9,6))))))</f>
        <v>0</v>
      </c>
      <c r="V122" s="129">
        <f>+IF(T122=0,0,IF(T122&lt;=Hoja2!$O$5,Hoja2!$M$5,IF(T122&lt;=Hoja2!$O$6,Hoja2!$M$6,IF(T122&lt;=Hoja2!$O$7,Hoja2!$M$7,IF(T122&lt;=Hoja2!$O$8,Hoja2!$M$8,IF(T122&lt;=Hoja2!$O$9,Hoja2!$M$9,IF(S122&lt;=Hoja2!$O$10,Hoja2!$M$10,IF(S122&lt;=Hoja2!$O$11,Hoja2!$M$11,8))))))))</f>
        <v>5</v>
      </c>
      <c r="W122" s="156" t="str">
        <f t="shared" si="7"/>
        <v>si</v>
      </c>
      <c r="X122" s="157" t="str">
        <f t="shared" si="8"/>
        <v>si</v>
      </c>
      <c r="Y122" s="129"/>
      <c r="Z122" s="129"/>
      <c r="AA122" s="158">
        <f t="shared" si="37"/>
        <v>0</v>
      </c>
      <c r="AB122" s="159">
        <f t="shared" si="38"/>
        <v>0</v>
      </c>
      <c r="AC122" s="159">
        <f t="shared" si="39"/>
        <v>0</v>
      </c>
      <c r="AD122" s="159">
        <f t="shared" si="40"/>
        <v>0</v>
      </c>
      <c r="AE122" s="209">
        <f t="shared" si="41"/>
        <v>0</v>
      </c>
      <c r="AF122" s="210">
        <f t="shared" si="42"/>
        <v>0</v>
      </c>
      <c r="AG122" s="210">
        <f t="shared" si="43"/>
        <v>73000</v>
      </c>
      <c r="AH122" s="210">
        <f t="shared" si="44"/>
        <v>0</v>
      </c>
      <c r="AI122" s="211">
        <f t="shared" si="45"/>
        <v>73000</v>
      </c>
      <c r="AJ122" s="212">
        <f t="shared" si="46"/>
        <v>0</v>
      </c>
      <c r="AK122" s="129"/>
      <c r="AL122" s="213">
        <f t="shared" si="47"/>
        <v>-5200</v>
      </c>
      <c r="AM122" s="214">
        <f t="shared" si="48"/>
        <v>0</v>
      </c>
      <c r="AN122" s="214">
        <f t="shared" si="49"/>
        <v>0</v>
      </c>
      <c r="AO122" s="215">
        <f t="shared" si="23"/>
        <v>0</v>
      </c>
      <c r="AP122" s="172">
        <f t="shared" si="9"/>
        <v>248828.1345</v>
      </c>
      <c r="AQ122" s="129"/>
      <c r="AR122" s="216">
        <f t="shared" si="50"/>
        <v>35000</v>
      </c>
      <c r="AS122" s="217">
        <f t="shared" si="51"/>
        <v>28326.85466</v>
      </c>
      <c r="AT122" s="217">
        <f t="shared" si="24"/>
        <v>1000</v>
      </c>
      <c r="AU122" s="218">
        <f t="shared" si="30"/>
        <v>3000</v>
      </c>
      <c r="AV122" s="129"/>
      <c r="AW122" s="219">
        <f t="shared" ref="AW122:AX122" si="281">+IF(SUM(U117:U121)&gt;SUM(AW117:AW121),1,0)</f>
        <v>1</v>
      </c>
      <c r="AX122" s="220">
        <f t="shared" si="281"/>
        <v>0</v>
      </c>
      <c r="AY122" s="129"/>
      <c r="AZ122" s="181">
        <f t="shared" si="11"/>
        <v>2758.227597</v>
      </c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>
        <f t="shared" si="2"/>
        <v>180000</v>
      </c>
      <c r="BQ122" s="129">
        <f t="shared" si="3"/>
        <v>225000</v>
      </c>
      <c r="BR122" s="129">
        <f t="shared" si="4"/>
        <v>360000</v>
      </c>
    </row>
    <row r="123" ht="14.25" customHeight="1">
      <c r="A123" s="63">
        <f t="shared" si="12"/>
        <v>120</v>
      </c>
      <c r="C123" s="205">
        <f t="shared" si="33"/>
        <v>21500</v>
      </c>
      <c r="D123" s="176">
        <f t="shared" si="34"/>
        <v>-5977.452401</v>
      </c>
      <c r="E123" s="206">
        <f t="shared" si="5"/>
        <v>15522.5476</v>
      </c>
      <c r="F123" s="129"/>
      <c r="G123" s="205">
        <f t="shared" si="15"/>
        <v>4500</v>
      </c>
      <c r="H123" s="206">
        <f t="shared" si="16"/>
        <v>4500</v>
      </c>
      <c r="I123" s="129"/>
      <c r="J123" s="207">
        <f t="shared" si="35"/>
        <v>140474.9773</v>
      </c>
      <c r="K123" s="208">
        <f t="shared" si="54"/>
        <v>-19176.09398</v>
      </c>
      <c r="L123" s="129"/>
      <c r="M123" s="129"/>
      <c r="N123" s="129"/>
      <c r="O123" s="129"/>
      <c r="P123" s="129"/>
      <c r="Q123" s="129">
        <v>0.0</v>
      </c>
      <c r="R123" s="129">
        <v>0.0</v>
      </c>
      <c r="S123" s="129">
        <f t="shared" ref="S123:T123" si="282">+IF(Q123=1,RAND(),0)</f>
        <v>0</v>
      </c>
      <c r="T123" s="129">
        <f t="shared" si="282"/>
        <v>0</v>
      </c>
      <c r="U123" s="129">
        <f>+IF(S123=0,0,IF(S123&lt;=Hoja2!$N$5,Hoja2!$M$5,IF(Hoja2!M122&lt;=Hoja2!$N$6,Hoja2!$M$6,IF(S123&lt;=Hoja2!$N$7,Hoja2!$M$7,IF(S123&lt;=Hoja2!$N$8,Hoja2!$M$8,IF(S123&lt;=Hoja2!$N$9,Hoja2!$M$9,6))))))</f>
        <v>0</v>
      </c>
      <c r="V123" s="129">
        <f>+IF(T123=0,0,IF(T123&lt;=Hoja2!$O$5,Hoja2!$M$5,IF(T123&lt;=Hoja2!$O$6,Hoja2!$M$6,IF(T123&lt;=Hoja2!$O$7,Hoja2!$M$7,IF(T123&lt;=Hoja2!$O$8,Hoja2!$M$8,IF(T123&lt;=Hoja2!$O$9,Hoja2!$M$9,IF(S123&lt;=Hoja2!$O$10,Hoja2!$M$10,IF(S123&lt;=Hoja2!$O$11,Hoja2!$M$11,8))))))))</f>
        <v>0</v>
      </c>
      <c r="W123" s="156" t="str">
        <f t="shared" si="7"/>
        <v>si</v>
      </c>
      <c r="X123" s="157" t="str">
        <f t="shared" si="8"/>
        <v>si</v>
      </c>
      <c r="Y123" s="129"/>
      <c r="Z123" s="129"/>
      <c r="AA123" s="158">
        <f t="shared" si="37"/>
        <v>0</v>
      </c>
      <c r="AB123" s="159">
        <f t="shared" si="38"/>
        <v>0</v>
      </c>
      <c r="AC123" s="159">
        <f t="shared" si="39"/>
        <v>0</v>
      </c>
      <c r="AD123" s="159">
        <f t="shared" si="40"/>
        <v>0</v>
      </c>
      <c r="AE123" s="209">
        <f t="shared" si="41"/>
        <v>0</v>
      </c>
      <c r="AF123" s="210">
        <f t="shared" si="42"/>
        <v>0</v>
      </c>
      <c r="AG123" s="210">
        <f t="shared" si="43"/>
        <v>0</v>
      </c>
      <c r="AH123" s="210">
        <f t="shared" si="44"/>
        <v>0</v>
      </c>
      <c r="AI123" s="211">
        <f t="shared" si="45"/>
        <v>0</v>
      </c>
      <c r="AJ123" s="212">
        <f t="shared" si="46"/>
        <v>73000</v>
      </c>
      <c r="AK123" s="129"/>
      <c r="AL123" s="213">
        <f t="shared" si="47"/>
        <v>0</v>
      </c>
      <c r="AM123" s="214">
        <f t="shared" si="48"/>
        <v>0</v>
      </c>
      <c r="AN123" s="214">
        <f t="shared" si="49"/>
        <v>0</v>
      </c>
      <c r="AO123" s="215">
        <f t="shared" si="23"/>
        <v>0</v>
      </c>
      <c r="AP123" s="172">
        <f t="shared" si="9"/>
        <v>344477.4524</v>
      </c>
      <c r="AQ123" s="129"/>
      <c r="AR123" s="216">
        <f t="shared" si="50"/>
        <v>35000</v>
      </c>
      <c r="AS123" s="217">
        <f t="shared" si="51"/>
        <v>29649.31786</v>
      </c>
      <c r="AT123" s="217">
        <f t="shared" si="24"/>
        <v>1000</v>
      </c>
      <c r="AU123" s="218">
        <f t="shared" si="30"/>
        <v>3000</v>
      </c>
      <c r="AV123" s="129"/>
      <c r="AW123" s="219">
        <f t="shared" ref="AW123:AX123" si="283">+IF(SUM(U118:U122)&gt;SUM(AW118:AW122),1,0)</f>
        <v>1</v>
      </c>
      <c r="AX123" s="220">
        <f t="shared" si="283"/>
        <v>1</v>
      </c>
      <c r="AY123" s="129"/>
      <c r="AZ123" s="181">
        <f t="shared" si="11"/>
        <v>3211.382823</v>
      </c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>
        <f t="shared" si="2"/>
        <v>180000</v>
      </c>
      <c r="BQ123" s="129">
        <f t="shared" si="3"/>
        <v>225000</v>
      </c>
      <c r="BR123" s="129">
        <f t="shared" si="4"/>
        <v>360000</v>
      </c>
    </row>
    <row r="124" ht="14.25" customHeight="1">
      <c r="A124" s="63">
        <f t="shared" si="12"/>
        <v>121</v>
      </c>
      <c r="C124" s="205">
        <f t="shared" si="33"/>
        <v>0</v>
      </c>
      <c r="D124" s="176">
        <f t="shared" si="34"/>
        <v>17325.04406</v>
      </c>
      <c r="E124" s="206">
        <f t="shared" si="5"/>
        <v>17325.04406</v>
      </c>
      <c r="F124" s="129"/>
      <c r="G124" s="205">
        <f t="shared" si="15"/>
        <v>3500</v>
      </c>
      <c r="H124" s="206">
        <f t="shared" si="16"/>
        <v>1500</v>
      </c>
      <c r="I124" s="129"/>
      <c r="J124" s="207">
        <f t="shared" si="35"/>
        <v>40313.67627</v>
      </c>
      <c r="K124" s="208">
        <f t="shared" si="54"/>
        <v>4530.843542</v>
      </c>
      <c r="L124" s="129"/>
      <c r="M124" s="129"/>
      <c r="N124" s="129"/>
      <c r="O124" s="129"/>
      <c r="P124" s="129"/>
      <c r="Q124" s="129">
        <v>1.0</v>
      </c>
      <c r="R124" s="129">
        <v>1.0</v>
      </c>
      <c r="S124" s="129">
        <f t="shared" ref="S124:T124" si="284">+IF(Q124=1,RAND(),0)</f>
        <v>0.1538647927</v>
      </c>
      <c r="T124" s="129">
        <f t="shared" si="284"/>
        <v>0.1473079149</v>
      </c>
      <c r="U124" s="129">
        <f>+IF(S124=0,0,IF(S124&lt;=Hoja2!$N$5,Hoja2!$M$5,IF(Hoja2!M123&lt;=Hoja2!$N$6,Hoja2!$M$6,IF(S124&lt;=Hoja2!$N$7,Hoja2!$M$7,IF(S124&lt;=Hoja2!$N$8,Hoja2!$M$8,IF(S124&lt;=Hoja2!$N$9,Hoja2!$M$9,6))))))</f>
        <v>1</v>
      </c>
      <c r="V124" s="129">
        <f>+IF(T124=0,0,IF(T124&lt;=Hoja2!$O$5,Hoja2!$M$5,IF(T124&lt;=Hoja2!$O$6,Hoja2!$M$6,IF(T124&lt;=Hoja2!$O$7,Hoja2!$M$7,IF(T124&lt;=Hoja2!$O$8,Hoja2!$M$8,IF(T124&lt;=Hoja2!$O$9,Hoja2!$M$9,IF(S124&lt;=Hoja2!$O$10,Hoja2!$M$10,IF(S124&lt;=Hoja2!$O$11,Hoja2!$M$11,8))))))))</f>
        <v>1</v>
      </c>
      <c r="W124" s="156" t="str">
        <f t="shared" si="7"/>
        <v>si</v>
      </c>
      <c r="X124" s="157" t="str">
        <f t="shared" si="8"/>
        <v>si</v>
      </c>
      <c r="Y124" s="129"/>
      <c r="Z124" s="129"/>
      <c r="AA124" s="158">
        <f t="shared" si="37"/>
        <v>110000</v>
      </c>
      <c r="AB124" s="159">
        <f t="shared" si="38"/>
        <v>0</v>
      </c>
      <c r="AC124" s="159">
        <f t="shared" si="39"/>
        <v>0</v>
      </c>
      <c r="AD124" s="159">
        <f t="shared" si="40"/>
        <v>0</v>
      </c>
      <c r="AE124" s="209">
        <f t="shared" si="41"/>
        <v>0</v>
      </c>
      <c r="AF124" s="210">
        <f t="shared" si="42"/>
        <v>0</v>
      </c>
      <c r="AG124" s="210">
        <f t="shared" si="43"/>
        <v>0</v>
      </c>
      <c r="AH124" s="210">
        <f t="shared" si="44"/>
        <v>0</v>
      </c>
      <c r="AI124" s="211">
        <f t="shared" si="45"/>
        <v>0</v>
      </c>
      <c r="AJ124" s="212">
        <f t="shared" si="46"/>
        <v>0</v>
      </c>
      <c r="AK124" s="129"/>
      <c r="AL124" s="213">
        <f t="shared" si="47"/>
        <v>0</v>
      </c>
      <c r="AM124" s="214">
        <f t="shared" si="48"/>
        <v>0</v>
      </c>
      <c r="AN124" s="214">
        <f t="shared" si="49"/>
        <v>0</v>
      </c>
      <c r="AO124" s="215">
        <f t="shared" si="23"/>
        <v>0</v>
      </c>
      <c r="AP124" s="172">
        <f t="shared" si="9"/>
        <v>342674.9559</v>
      </c>
      <c r="AQ124" s="129"/>
      <c r="AR124" s="216">
        <f t="shared" si="50"/>
        <v>21500</v>
      </c>
      <c r="AS124" s="217">
        <f t="shared" si="51"/>
        <v>18697.50354</v>
      </c>
      <c r="AT124" s="217">
        <f t="shared" si="24"/>
        <v>1000</v>
      </c>
      <c r="AU124" s="218">
        <f t="shared" si="30"/>
        <v>3000</v>
      </c>
      <c r="AV124" s="129"/>
      <c r="AW124" s="219">
        <f t="shared" ref="AW124:AX124" si="285">+IF(SUM(U119:U123)&gt;SUM(AW119:AW123),1,0)</f>
        <v>0</v>
      </c>
      <c r="AX124" s="220">
        <f t="shared" si="285"/>
        <v>1</v>
      </c>
      <c r="AY124" s="129"/>
      <c r="AZ124" s="181">
        <f t="shared" si="11"/>
        <v>2859.901116</v>
      </c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>
        <f t="shared" si="2"/>
        <v>180000</v>
      </c>
      <c r="BQ124" s="129">
        <f t="shared" si="3"/>
        <v>225000</v>
      </c>
      <c r="BR124" s="129">
        <f t="shared" si="4"/>
        <v>360000</v>
      </c>
    </row>
    <row r="125" ht="14.25" customHeight="1">
      <c r="A125" s="63">
        <f t="shared" si="12"/>
        <v>122</v>
      </c>
      <c r="C125" s="205">
        <f t="shared" si="33"/>
        <v>38000</v>
      </c>
      <c r="D125" s="176">
        <f t="shared" si="34"/>
        <v>29189.68576</v>
      </c>
      <c r="E125" s="206">
        <f t="shared" si="5"/>
        <v>67189.68576</v>
      </c>
      <c r="F125" s="129"/>
      <c r="G125" s="205">
        <f t="shared" si="15"/>
        <v>20750</v>
      </c>
      <c r="H125" s="206">
        <f t="shared" si="16"/>
        <v>53250</v>
      </c>
      <c r="I125" s="129"/>
      <c r="J125" s="207">
        <f t="shared" si="35"/>
        <v>50775.81544</v>
      </c>
      <c r="K125" s="208">
        <f t="shared" si="54"/>
        <v>27076.91062</v>
      </c>
      <c r="L125" s="129"/>
      <c r="M125" s="129"/>
      <c r="N125" s="129"/>
      <c r="O125" s="129"/>
      <c r="P125" s="129"/>
      <c r="Q125" s="129">
        <v>1.0</v>
      </c>
      <c r="R125" s="129">
        <v>1.0</v>
      </c>
      <c r="S125" s="129">
        <f t="shared" ref="S125:T125" si="286">+IF(Q125=1,RAND(),0)</f>
        <v>0.2761586406</v>
      </c>
      <c r="T125" s="129">
        <f t="shared" si="286"/>
        <v>0.9868363311</v>
      </c>
      <c r="U125" s="129">
        <f>+IF(S125=0,0,IF(S125&lt;=Hoja2!$N$5,Hoja2!$M$5,IF(Hoja2!M124&lt;=Hoja2!$N$6,Hoja2!$M$6,IF(S125&lt;=Hoja2!$N$7,Hoja2!$M$7,IF(S125&lt;=Hoja2!$N$8,Hoja2!$M$8,IF(S125&lt;=Hoja2!$N$9,Hoja2!$M$9,6))))))</f>
        <v>1</v>
      </c>
      <c r="V125" s="129">
        <f>+IF(T125=0,0,IF(T125&lt;=Hoja2!$O$5,Hoja2!$M$5,IF(T125&lt;=Hoja2!$O$6,Hoja2!$M$6,IF(T125&lt;=Hoja2!$O$7,Hoja2!$M$7,IF(T125&lt;=Hoja2!$O$8,Hoja2!$M$8,IF(T125&lt;=Hoja2!$O$9,Hoja2!$M$9,IF(S125&lt;=Hoja2!$O$10,Hoja2!$M$10,IF(S125&lt;=Hoja2!$O$11,Hoja2!$M$11,8))))))))</f>
        <v>6</v>
      </c>
      <c r="W125" s="156" t="str">
        <f t="shared" si="7"/>
        <v>si</v>
      </c>
      <c r="X125" s="157" t="str">
        <f t="shared" si="8"/>
        <v>no</v>
      </c>
      <c r="Y125" s="129"/>
      <c r="Z125" s="129"/>
      <c r="AA125" s="158">
        <f t="shared" si="37"/>
        <v>0</v>
      </c>
      <c r="AB125" s="159">
        <f t="shared" si="38"/>
        <v>0</v>
      </c>
      <c r="AC125" s="159">
        <f t="shared" si="39"/>
        <v>0</v>
      </c>
      <c r="AD125" s="159">
        <f t="shared" si="40"/>
        <v>0</v>
      </c>
      <c r="AE125" s="209">
        <f t="shared" si="41"/>
        <v>0</v>
      </c>
      <c r="AF125" s="210">
        <f t="shared" si="42"/>
        <v>0</v>
      </c>
      <c r="AG125" s="210">
        <f t="shared" si="43"/>
        <v>0</v>
      </c>
      <c r="AH125" s="210">
        <f t="shared" si="44"/>
        <v>0</v>
      </c>
      <c r="AI125" s="211">
        <f t="shared" si="45"/>
        <v>0</v>
      </c>
      <c r="AJ125" s="212">
        <f t="shared" si="46"/>
        <v>0</v>
      </c>
      <c r="AK125" s="129"/>
      <c r="AL125" s="213">
        <f t="shared" si="47"/>
        <v>73000</v>
      </c>
      <c r="AM125" s="214">
        <f t="shared" si="48"/>
        <v>0</v>
      </c>
      <c r="AN125" s="214">
        <f t="shared" si="49"/>
        <v>0</v>
      </c>
      <c r="AO125" s="215">
        <f t="shared" si="23"/>
        <v>73000</v>
      </c>
      <c r="AP125" s="172">
        <f t="shared" si="9"/>
        <v>292810.3142</v>
      </c>
      <c r="AQ125" s="129"/>
      <c r="AR125" s="216">
        <f t="shared" si="50"/>
        <v>35000</v>
      </c>
      <c r="AS125" s="217">
        <f t="shared" si="51"/>
        <v>30135.3583</v>
      </c>
      <c r="AT125" s="217">
        <f t="shared" si="24"/>
        <v>1000</v>
      </c>
      <c r="AU125" s="218">
        <f t="shared" si="30"/>
        <v>3000</v>
      </c>
      <c r="AV125" s="129"/>
      <c r="AW125" s="219">
        <f t="shared" ref="AW125:AX125" si="287">+IF(SUM(U120:U124)&gt;SUM(AW120:AW124),1,0)</f>
        <v>1</v>
      </c>
      <c r="AX125" s="220">
        <f t="shared" si="287"/>
        <v>1</v>
      </c>
      <c r="AY125" s="129"/>
      <c r="AZ125" s="181">
        <f t="shared" si="11"/>
        <v>2521.333922</v>
      </c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>
        <f t="shared" si="2"/>
        <v>180000</v>
      </c>
      <c r="BQ125" s="129">
        <f t="shared" si="3"/>
        <v>225000</v>
      </c>
      <c r="BR125" s="129">
        <f t="shared" si="4"/>
        <v>360000</v>
      </c>
    </row>
    <row r="126" ht="14.25" customHeight="1">
      <c r="A126" s="63">
        <f t="shared" si="12"/>
        <v>123</v>
      </c>
      <c r="C126" s="205">
        <f t="shared" si="33"/>
        <v>3000</v>
      </c>
      <c r="D126" s="176">
        <f t="shared" si="34"/>
        <v>41488.74125</v>
      </c>
      <c r="E126" s="206">
        <f t="shared" si="5"/>
        <v>44488.74125</v>
      </c>
      <c r="F126" s="129"/>
      <c r="G126" s="205">
        <f t="shared" si="15"/>
        <v>38000</v>
      </c>
      <c r="H126" s="206">
        <f t="shared" si="16"/>
        <v>105000</v>
      </c>
      <c r="I126" s="129"/>
      <c r="J126" s="207">
        <f t="shared" si="35"/>
        <v>60119.43433</v>
      </c>
      <c r="K126" s="208">
        <f t="shared" si="54"/>
        <v>49915.78475</v>
      </c>
      <c r="L126" s="129"/>
      <c r="M126" s="129"/>
      <c r="N126" s="129"/>
      <c r="O126" s="129"/>
      <c r="P126" s="129"/>
      <c r="Q126" s="129">
        <v>0.0</v>
      </c>
      <c r="R126" s="129">
        <v>0.0</v>
      </c>
      <c r="S126" s="129">
        <f t="shared" ref="S126:T126" si="288">+IF(Q126=1,RAND(),0)</f>
        <v>0</v>
      </c>
      <c r="T126" s="129">
        <f t="shared" si="288"/>
        <v>0</v>
      </c>
      <c r="U126" s="129">
        <f>+IF(S126=0,0,IF(S126&lt;=Hoja2!$N$5,Hoja2!$M$5,IF(Hoja2!M125&lt;=Hoja2!$N$6,Hoja2!$M$6,IF(S126&lt;=Hoja2!$N$7,Hoja2!$M$7,IF(S126&lt;=Hoja2!$N$8,Hoja2!$M$8,IF(S126&lt;=Hoja2!$N$9,Hoja2!$M$9,6))))))</f>
        <v>0</v>
      </c>
      <c r="V126" s="129">
        <f>+IF(T126=0,0,IF(T126&lt;=Hoja2!$O$5,Hoja2!$M$5,IF(T126&lt;=Hoja2!$O$6,Hoja2!$M$6,IF(T126&lt;=Hoja2!$O$7,Hoja2!$M$7,IF(T126&lt;=Hoja2!$O$8,Hoja2!$M$8,IF(T126&lt;=Hoja2!$O$9,Hoja2!$M$9,IF(S126&lt;=Hoja2!$O$10,Hoja2!$M$10,IF(S126&lt;=Hoja2!$O$11,Hoja2!$M$11,8))))))))</f>
        <v>0</v>
      </c>
      <c r="W126" s="156" t="str">
        <f t="shared" si="7"/>
        <v>si</v>
      </c>
      <c r="X126" s="157" t="str">
        <f t="shared" si="8"/>
        <v>no</v>
      </c>
      <c r="Y126" s="129"/>
      <c r="Z126" s="129"/>
      <c r="AA126" s="158">
        <f t="shared" si="37"/>
        <v>0</v>
      </c>
      <c r="AB126" s="159">
        <f t="shared" si="38"/>
        <v>0</v>
      </c>
      <c r="AC126" s="159">
        <f t="shared" si="39"/>
        <v>0</v>
      </c>
      <c r="AD126" s="159">
        <f t="shared" si="40"/>
        <v>0</v>
      </c>
      <c r="AE126" s="209">
        <f t="shared" si="41"/>
        <v>0</v>
      </c>
      <c r="AF126" s="210">
        <f t="shared" si="42"/>
        <v>0</v>
      </c>
      <c r="AG126" s="210">
        <f t="shared" si="43"/>
        <v>0</v>
      </c>
      <c r="AH126" s="210">
        <f t="shared" si="44"/>
        <v>0</v>
      </c>
      <c r="AI126" s="211">
        <f t="shared" si="45"/>
        <v>0</v>
      </c>
      <c r="AJ126" s="212">
        <f t="shared" si="46"/>
        <v>0</v>
      </c>
      <c r="AK126" s="129"/>
      <c r="AL126" s="213">
        <f t="shared" si="47"/>
        <v>0</v>
      </c>
      <c r="AM126" s="214">
        <f t="shared" si="48"/>
        <v>0</v>
      </c>
      <c r="AN126" s="214">
        <f t="shared" si="49"/>
        <v>0</v>
      </c>
      <c r="AO126" s="215">
        <f t="shared" si="23"/>
        <v>73000</v>
      </c>
      <c r="AP126" s="172">
        <f t="shared" si="9"/>
        <v>315511.2587</v>
      </c>
      <c r="AQ126" s="129"/>
      <c r="AR126" s="216">
        <f t="shared" si="50"/>
        <v>35000</v>
      </c>
      <c r="AS126" s="217">
        <f t="shared" si="51"/>
        <v>29700.9445</v>
      </c>
      <c r="AT126" s="217">
        <f t="shared" si="24"/>
        <v>1000</v>
      </c>
      <c r="AU126" s="218">
        <f t="shared" si="30"/>
        <v>3000</v>
      </c>
      <c r="AV126" s="129"/>
      <c r="AW126" s="219">
        <f t="shared" ref="AW126:AX126" si="289">+IF(SUM(U121:U125)&gt;SUM(AW121:AW125),1,0)</f>
        <v>0</v>
      </c>
      <c r="AX126" s="220">
        <f t="shared" si="289"/>
        <v>1</v>
      </c>
      <c r="AY126" s="129"/>
      <c r="AZ126" s="181">
        <f t="shared" si="11"/>
        <v>2069.220717</v>
      </c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>
        <f t="shared" si="2"/>
        <v>180000</v>
      </c>
      <c r="BQ126" s="129">
        <f t="shared" si="3"/>
        <v>225000</v>
      </c>
      <c r="BR126" s="129">
        <f t="shared" si="4"/>
        <v>360000</v>
      </c>
    </row>
    <row r="127" ht="14.25" customHeight="1">
      <c r="A127" s="63">
        <f t="shared" si="12"/>
        <v>124</v>
      </c>
      <c r="C127" s="205">
        <f t="shared" si="33"/>
        <v>83200</v>
      </c>
      <c r="D127" s="176">
        <f t="shared" si="34"/>
        <v>54823.39505</v>
      </c>
      <c r="E127" s="206">
        <f t="shared" si="5"/>
        <v>138023.395</v>
      </c>
      <c r="F127" s="129"/>
      <c r="G127" s="205">
        <f t="shared" si="15"/>
        <v>37000</v>
      </c>
      <c r="H127" s="206">
        <f t="shared" si="16"/>
        <v>102000</v>
      </c>
      <c r="I127" s="129"/>
      <c r="J127" s="207">
        <f t="shared" si="35"/>
        <v>70380.72539</v>
      </c>
      <c r="K127" s="208">
        <f t="shared" si="54"/>
        <v>72563.67223</v>
      </c>
      <c r="L127" s="129"/>
      <c r="M127" s="129"/>
      <c r="N127" s="129"/>
      <c r="O127" s="129"/>
      <c r="P127" s="129"/>
      <c r="Q127" s="129">
        <v>0.0</v>
      </c>
      <c r="R127" s="129">
        <v>0.0</v>
      </c>
      <c r="S127" s="129">
        <f t="shared" ref="S127:T127" si="290">+IF(Q127=1,RAND(),0)</f>
        <v>0</v>
      </c>
      <c r="T127" s="129">
        <f t="shared" si="290"/>
        <v>0</v>
      </c>
      <c r="U127" s="129">
        <f>+IF(S127=0,0,IF(S127&lt;=Hoja2!$N$5,Hoja2!$M$5,IF(Hoja2!M126&lt;=Hoja2!$N$6,Hoja2!$M$6,IF(S127&lt;=Hoja2!$N$7,Hoja2!$M$7,IF(S127&lt;=Hoja2!$N$8,Hoja2!$M$8,IF(S127&lt;=Hoja2!$N$9,Hoja2!$M$9,6))))))</f>
        <v>0</v>
      </c>
      <c r="V127" s="129">
        <f>+IF(T127=0,0,IF(T127&lt;=Hoja2!$O$5,Hoja2!$M$5,IF(T127&lt;=Hoja2!$O$6,Hoja2!$M$6,IF(T127&lt;=Hoja2!$O$7,Hoja2!$M$7,IF(T127&lt;=Hoja2!$O$8,Hoja2!$M$8,IF(T127&lt;=Hoja2!$O$9,Hoja2!$M$9,IF(S127&lt;=Hoja2!$O$10,Hoja2!$M$10,IF(S127&lt;=Hoja2!$O$11,Hoja2!$M$11,8))))))))</f>
        <v>0</v>
      </c>
      <c r="W127" s="156" t="str">
        <f t="shared" si="7"/>
        <v>si</v>
      </c>
      <c r="X127" s="157" t="str">
        <f t="shared" si="8"/>
        <v>no</v>
      </c>
      <c r="Y127" s="129"/>
      <c r="Z127" s="129"/>
      <c r="AA127" s="158">
        <f t="shared" si="37"/>
        <v>0</v>
      </c>
      <c r="AB127" s="159">
        <f t="shared" si="38"/>
        <v>0</v>
      </c>
      <c r="AC127" s="159">
        <f t="shared" si="39"/>
        <v>0</v>
      </c>
      <c r="AD127" s="159">
        <f t="shared" si="40"/>
        <v>0</v>
      </c>
      <c r="AE127" s="209">
        <f t="shared" si="41"/>
        <v>0</v>
      </c>
      <c r="AF127" s="210">
        <f t="shared" si="42"/>
        <v>0</v>
      </c>
      <c r="AG127" s="210">
        <f t="shared" si="43"/>
        <v>0</v>
      </c>
      <c r="AH127" s="210">
        <f t="shared" si="44"/>
        <v>0</v>
      </c>
      <c r="AI127" s="211">
        <f t="shared" si="45"/>
        <v>0</v>
      </c>
      <c r="AJ127" s="212">
        <f t="shared" si="46"/>
        <v>0</v>
      </c>
      <c r="AK127" s="129"/>
      <c r="AL127" s="213">
        <f t="shared" si="47"/>
        <v>115200</v>
      </c>
      <c r="AM127" s="214">
        <f t="shared" si="48"/>
        <v>0</v>
      </c>
      <c r="AN127" s="214">
        <f t="shared" si="49"/>
        <v>0</v>
      </c>
      <c r="AO127" s="215">
        <f t="shared" si="23"/>
        <v>0</v>
      </c>
      <c r="AP127" s="172">
        <f t="shared" si="9"/>
        <v>221976.605</v>
      </c>
      <c r="AQ127" s="129"/>
      <c r="AR127" s="216">
        <f t="shared" si="50"/>
        <v>35000</v>
      </c>
      <c r="AS127" s="217">
        <f t="shared" si="51"/>
        <v>28665.3462</v>
      </c>
      <c r="AT127" s="217">
        <f t="shared" si="24"/>
        <v>1000</v>
      </c>
      <c r="AU127" s="218">
        <f t="shared" si="30"/>
        <v>3000</v>
      </c>
      <c r="AV127" s="129"/>
      <c r="AW127" s="219">
        <f t="shared" ref="AW127:AX127" si="291">+IF(SUM(U122:U126)&gt;SUM(AW122:AW126),1,0)</f>
        <v>0</v>
      </c>
      <c r="AX127" s="220">
        <f t="shared" si="291"/>
        <v>1</v>
      </c>
      <c r="AY127" s="129"/>
      <c r="AZ127" s="181">
        <f t="shared" si="11"/>
        <v>2532.598395</v>
      </c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>
        <f t="shared" si="2"/>
        <v>180000</v>
      </c>
      <c r="BQ127" s="129">
        <f t="shared" si="3"/>
        <v>225000</v>
      </c>
      <c r="BR127" s="129">
        <f t="shared" si="4"/>
        <v>360000</v>
      </c>
    </row>
    <row r="128" ht="14.25" customHeight="1">
      <c r="A128" s="63">
        <f t="shared" si="12"/>
        <v>125</v>
      </c>
      <c r="C128" s="205">
        <f t="shared" si="33"/>
        <v>43000</v>
      </c>
      <c r="D128" s="176">
        <f t="shared" si="34"/>
        <v>68323.5238</v>
      </c>
      <c r="E128" s="206">
        <f t="shared" si="5"/>
        <v>111323.5238</v>
      </c>
      <c r="F128" s="129"/>
      <c r="G128" s="205">
        <f t="shared" si="15"/>
        <v>36000</v>
      </c>
      <c r="H128" s="206">
        <f t="shared" si="16"/>
        <v>99000</v>
      </c>
      <c r="I128" s="129"/>
      <c r="J128" s="207">
        <f t="shared" si="35"/>
        <v>80162.53093</v>
      </c>
      <c r="K128" s="208">
        <f t="shared" si="54"/>
        <v>95173.07641</v>
      </c>
      <c r="L128" s="129"/>
      <c r="M128" s="129"/>
      <c r="N128" s="129"/>
      <c r="O128" s="129"/>
      <c r="P128" s="129"/>
      <c r="Q128" s="129">
        <v>0.0</v>
      </c>
      <c r="R128" s="129">
        <v>0.0</v>
      </c>
      <c r="S128" s="129">
        <f t="shared" ref="S128:T128" si="292">+IF(Q128=1,RAND(),0)</f>
        <v>0</v>
      </c>
      <c r="T128" s="129">
        <f t="shared" si="292"/>
        <v>0</v>
      </c>
      <c r="U128" s="129">
        <f>+IF(S128=0,0,IF(S128&lt;=Hoja2!$N$5,Hoja2!$M$5,IF(Hoja2!M127&lt;=Hoja2!$N$6,Hoja2!$M$6,IF(S128&lt;=Hoja2!$N$7,Hoja2!$M$7,IF(S128&lt;=Hoja2!$N$8,Hoja2!$M$8,IF(S128&lt;=Hoja2!$N$9,Hoja2!$M$9,6))))))</f>
        <v>0</v>
      </c>
      <c r="V128" s="129">
        <f>+IF(T128=0,0,IF(T128&lt;=Hoja2!$O$5,Hoja2!$M$5,IF(T128&lt;=Hoja2!$O$6,Hoja2!$M$6,IF(T128&lt;=Hoja2!$O$7,Hoja2!$M$7,IF(T128&lt;=Hoja2!$O$8,Hoja2!$M$8,IF(T128&lt;=Hoja2!$O$9,Hoja2!$M$9,IF(S128&lt;=Hoja2!$O$10,Hoja2!$M$10,IF(S128&lt;=Hoja2!$O$11,Hoja2!$M$11,8))))))))</f>
        <v>0</v>
      </c>
      <c r="W128" s="156" t="str">
        <f t="shared" si="7"/>
        <v>si</v>
      </c>
      <c r="X128" s="157" t="str">
        <f t="shared" si="8"/>
        <v>no</v>
      </c>
      <c r="Y128" s="129"/>
      <c r="Z128" s="129"/>
      <c r="AA128" s="158">
        <f t="shared" si="37"/>
        <v>0</v>
      </c>
      <c r="AB128" s="159">
        <f t="shared" si="38"/>
        <v>0</v>
      </c>
      <c r="AC128" s="159">
        <f t="shared" si="39"/>
        <v>0</v>
      </c>
      <c r="AD128" s="159">
        <f t="shared" si="40"/>
        <v>0</v>
      </c>
      <c r="AE128" s="209">
        <f t="shared" si="41"/>
        <v>0</v>
      </c>
      <c r="AF128" s="210">
        <f t="shared" si="42"/>
        <v>0</v>
      </c>
      <c r="AG128" s="210">
        <f t="shared" si="43"/>
        <v>0</v>
      </c>
      <c r="AH128" s="210">
        <f t="shared" si="44"/>
        <v>0</v>
      </c>
      <c r="AI128" s="211">
        <f t="shared" si="45"/>
        <v>0</v>
      </c>
      <c r="AJ128" s="212">
        <f t="shared" si="46"/>
        <v>0</v>
      </c>
      <c r="AK128" s="129"/>
      <c r="AL128" s="213">
        <f t="shared" si="47"/>
        <v>-5200</v>
      </c>
      <c r="AM128" s="214">
        <f t="shared" si="48"/>
        <v>0</v>
      </c>
      <c r="AN128" s="214">
        <f t="shared" si="49"/>
        <v>0</v>
      </c>
      <c r="AO128" s="215">
        <f t="shared" si="23"/>
        <v>0</v>
      </c>
      <c r="AP128" s="172">
        <f t="shared" si="9"/>
        <v>248676.4762</v>
      </c>
      <c r="AQ128" s="129"/>
      <c r="AR128" s="216">
        <f t="shared" si="50"/>
        <v>35000</v>
      </c>
      <c r="AS128" s="217">
        <f t="shared" si="51"/>
        <v>28499.87125</v>
      </c>
      <c r="AT128" s="217">
        <f t="shared" si="24"/>
        <v>1000</v>
      </c>
      <c r="AU128" s="218">
        <f t="shared" si="30"/>
        <v>3000</v>
      </c>
      <c r="AV128" s="129"/>
      <c r="AW128" s="219">
        <f t="shared" ref="AW128:AX128" si="293">+IF(SUM(U123:U127)&gt;SUM(AW123:AW127),1,0)</f>
        <v>0</v>
      </c>
      <c r="AX128" s="220">
        <f t="shared" si="293"/>
        <v>1</v>
      </c>
      <c r="AY128" s="129"/>
      <c r="AZ128" s="181">
        <f t="shared" si="11"/>
        <v>2151.056568</v>
      </c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>
        <f t="shared" si="2"/>
        <v>180000</v>
      </c>
      <c r="BQ128" s="129">
        <f t="shared" si="3"/>
        <v>225000</v>
      </c>
      <c r="BR128" s="129">
        <f t="shared" si="4"/>
        <v>360000</v>
      </c>
    </row>
    <row r="129" ht="14.25" customHeight="1">
      <c r="A129" s="63">
        <f t="shared" si="12"/>
        <v>126</v>
      </c>
      <c r="C129" s="205">
        <f t="shared" si="33"/>
        <v>8000</v>
      </c>
      <c r="D129" s="176">
        <f t="shared" si="34"/>
        <v>81650.92553</v>
      </c>
      <c r="E129" s="206">
        <f t="shared" si="5"/>
        <v>89650.92553</v>
      </c>
      <c r="F129" s="129"/>
      <c r="G129" s="205">
        <f t="shared" si="15"/>
        <v>35000</v>
      </c>
      <c r="H129" s="206">
        <f t="shared" si="16"/>
        <v>96000</v>
      </c>
      <c r="I129" s="129"/>
      <c r="J129" s="207">
        <f t="shared" si="35"/>
        <v>90438.20649</v>
      </c>
      <c r="K129" s="208">
        <f t="shared" si="54"/>
        <v>118377.5388</v>
      </c>
      <c r="L129" s="129"/>
      <c r="M129" s="129"/>
      <c r="N129" s="129"/>
      <c r="O129" s="129"/>
      <c r="P129" s="129"/>
      <c r="Q129" s="129">
        <v>0.0</v>
      </c>
      <c r="R129" s="129">
        <v>0.0</v>
      </c>
      <c r="S129" s="129">
        <f t="shared" ref="S129:T129" si="294">+IF(Q129=1,RAND(),0)</f>
        <v>0</v>
      </c>
      <c r="T129" s="129">
        <f t="shared" si="294"/>
        <v>0</v>
      </c>
      <c r="U129" s="129">
        <f>+IF(S129=0,0,IF(S129&lt;=Hoja2!$N$5,Hoja2!$M$5,IF(Hoja2!M128&lt;=Hoja2!$N$6,Hoja2!$M$6,IF(S129&lt;=Hoja2!$N$7,Hoja2!$M$7,IF(S129&lt;=Hoja2!$N$8,Hoja2!$M$8,IF(S129&lt;=Hoja2!$N$9,Hoja2!$M$9,6))))))</f>
        <v>0</v>
      </c>
      <c r="V129" s="129">
        <f>+IF(T129=0,0,IF(T129&lt;=Hoja2!$O$5,Hoja2!$M$5,IF(T129&lt;=Hoja2!$O$6,Hoja2!$M$6,IF(T129&lt;=Hoja2!$O$7,Hoja2!$M$7,IF(T129&lt;=Hoja2!$O$8,Hoja2!$M$8,IF(T129&lt;=Hoja2!$O$9,Hoja2!$M$9,IF(S129&lt;=Hoja2!$O$10,Hoja2!$M$10,IF(S129&lt;=Hoja2!$O$11,Hoja2!$M$11,8))))))))</f>
        <v>0</v>
      </c>
      <c r="W129" s="156" t="str">
        <f t="shared" si="7"/>
        <v>si</v>
      </c>
      <c r="X129" s="157" t="str">
        <f t="shared" si="8"/>
        <v>no</v>
      </c>
      <c r="Y129" s="129"/>
      <c r="Z129" s="129"/>
      <c r="AA129" s="158">
        <f t="shared" si="37"/>
        <v>0</v>
      </c>
      <c r="AB129" s="159">
        <f t="shared" si="38"/>
        <v>0</v>
      </c>
      <c r="AC129" s="159">
        <f t="shared" si="39"/>
        <v>0</v>
      </c>
      <c r="AD129" s="159">
        <f t="shared" si="40"/>
        <v>0</v>
      </c>
      <c r="AE129" s="209">
        <f t="shared" si="41"/>
        <v>0</v>
      </c>
      <c r="AF129" s="210">
        <f t="shared" si="42"/>
        <v>0</v>
      </c>
      <c r="AG129" s="210">
        <f t="shared" si="43"/>
        <v>0</v>
      </c>
      <c r="AH129" s="210">
        <f t="shared" si="44"/>
        <v>0</v>
      </c>
      <c r="AI129" s="211">
        <f t="shared" si="45"/>
        <v>0</v>
      </c>
      <c r="AJ129" s="212">
        <f t="shared" si="46"/>
        <v>0</v>
      </c>
      <c r="AK129" s="129"/>
      <c r="AL129" s="213">
        <f t="shared" si="47"/>
        <v>0</v>
      </c>
      <c r="AM129" s="214">
        <f t="shared" si="48"/>
        <v>0</v>
      </c>
      <c r="AN129" s="214">
        <f t="shared" si="49"/>
        <v>0</v>
      </c>
      <c r="AO129" s="215">
        <f t="shared" si="23"/>
        <v>0</v>
      </c>
      <c r="AP129" s="172">
        <f t="shared" si="9"/>
        <v>270349.0745</v>
      </c>
      <c r="AQ129" s="129"/>
      <c r="AR129" s="216">
        <f t="shared" si="50"/>
        <v>35000</v>
      </c>
      <c r="AS129" s="217">
        <f t="shared" si="51"/>
        <v>28672.59828</v>
      </c>
      <c r="AT129" s="217">
        <f t="shared" si="24"/>
        <v>1000</v>
      </c>
      <c r="AU129" s="218">
        <f t="shared" si="30"/>
        <v>3000</v>
      </c>
      <c r="AV129" s="129"/>
      <c r="AW129" s="219">
        <f t="shared" ref="AW129:AX129" si="295">+IF(SUM(U124:U128)&gt;SUM(AW124:AW128),1,0)</f>
        <v>1</v>
      </c>
      <c r="AX129" s="220">
        <f t="shared" si="295"/>
        <v>1</v>
      </c>
      <c r="AY129" s="129"/>
      <c r="AZ129" s="181">
        <f t="shared" si="11"/>
        <v>2707.127237</v>
      </c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>
        <f t="shared" si="2"/>
        <v>180000</v>
      </c>
      <c r="BQ129" s="129">
        <f t="shared" si="3"/>
        <v>225000</v>
      </c>
      <c r="BR129" s="129">
        <f t="shared" si="4"/>
        <v>360000</v>
      </c>
    </row>
    <row r="130" ht="14.25" customHeight="1">
      <c r="A130" s="63">
        <f t="shared" si="12"/>
        <v>127</v>
      </c>
      <c r="C130" s="205">
        <f t="shared" si="33"/>
        <v>0</v>
      </c>
      <c r="D130" s="176">
        <f t="shared" si="34"/>
        <v>117157.8769</v>
      </c>
      <c r="E130" s="206">
        <f t="shared" si="5"/>
        <v>117157.8769</v>
      </c>
      <c r="F130" s="129"/>
      <c r="G130" s="205">
        <f t="shared" si="15"/>
        <v>34000</v>
      </c>
      <c r="H130" s="206">
        <f t="shared" si="16"/>
        <v>93000</v>
      </c>
      <c r="I130" s="129"/>
      <c r="J130" s="207">
        <f t="shared" si="35"/>
        <v>0</v>
      </c>
      <c r="K130" s="208">
        <f t="shared" si="54"/>
        <v>142263.5376</v>
      </c>
      <c r="L130" s="129"/>
      <c r="M130" s="129"/>
      <c r="N130" s="129"/>
      <c r="O130" s="129"/>
      <c r="P130" s="129"/>
      <c r="Q130" s="129">
        <v>0.0</v>
      </c>
      <c r="R130" s="129">
        <v>0.0</v>
      </c>
      <c r="S130" s="129">
        <f t="shared" ref="S130:T130" si="296">+IF(Q130=1,RAND(),0)</f>
        <v>0</v>
      </c>
      <c r="T130" s="129">
        <f t="shared" si="296"/>
        <v>0</v>
      </c>
      <c r="U130" s="129">
        <f>+IF(S130=0,0,IF(S130&lt;=Hoja2!$N$5,Hoja2!$M$5,IF(Hoja2!M129&lt;=Hoja2!$N$6,Hoja2!$M$6,IF(S130&lt;=Hoja2!$N$7,Hoja2!$M$7,IF(S130&lt;=Hoja2!$N$8,Hoja2!$M$8,IF(S130&lt;=Hoja2!$N$9,Hoja2!$M$9,6))))))</f>
        <v>0</v>
      </c>
      <c r="V130" s="129">
        <f>+IF(T130=0,0,IF(T130&lt;=Hoja2!$O$5,Hoja2!$M$5,IF(T130&lt;=Hoja2!$O$6,Hoja2!$M$6,IF(T130&lt;=Hoja2!$O$7,Hoja2!$M$7,IF(T130&lt;=Hoja2!$O$8,Hoja2!$M$8,IF(T130&lt;=Hoja2!$O$9,Hoja2!$M$9,IF(S130&lt;=Hoja2!$O$10,Hoja2!$M$10,IF(S130&lt;=Hoja2!$O$11,Hoja2!$M$11,8))))))))</f>
        <v>0</v>
      </c>
      <c r="W130" s="156" t="str">
        <f t="shared" si="7"/>
        <v>si</v>
      </c>
      <c r="X130" s="157" t="str">
        <f t="shared" si="8"/>
        <v>no</v>
      </c>
      <c r="Y130" s="129"/>
      <c r="Z130" s="129"/>
      <c r="AA130" s="158">
        <f t="shared" si="37"/>
        <v>0</v>
      </c>
      <c r="AB130" s="159">
        <f t="shared" si="38"/>
        <v>110000</v>
      </c>
      <c r="AC130" s="159">
        <f t="shared" si="39"/>
        <v>0</v>
      </c>
      <c r="AD130" s="159">
        <f t="shared" si="40"/>
        <v>0</v>
      </c>
      <c r="AE130" s="209">
        <f t="shared" si="41"/>
        <v>0</v>
      </c>
      <c r="AF130" s="210">
        <f t="shared" si="42"/>
        <v>0</v>
      </c>
      <c r="AG130" s="210">
        <f t="shared" si="43"/>
        <v>0</v>
      </c>
      <c r="AH130" s="210">
        <f t="shared" si="44"/>
        <v>0</v>
      </c>
      <c r="AI130" s="211">
        <f t="shared" si="45"/>
        <v>0</v>
      </c>
      <c r="AJ130" s="212">
        <f t="shared" si="46"/>
        <v>0</v>
      </c>
      <c r="AK130" s="129"/>
      <c r="AL130" s="213">
        <f t="shared" si="47"/>
        <v>0</v>
      </c>
      <c r="AM130" s="214">
        <f t="shared" si="48"/>
        <v>0</v>
      </c>
      <c r="AN130" s="214">
        <f t="shared" si="49"/>
        <v>0</v>
      </c>
      <c r="AO130" s="215">
        <f t="shared" si="23"/>
        <v>0</v>
      </c>
      <c r="AP130" s="172">
        <f t="shared" si="9"/>
        <v>242842.1231</v>
      </c>
      <c r="AQ130" s="129"/>
      <c r="AR130" s="216">
        <f t="shared" si="50"/>
        <v>8000</v>
      </c>
      <c r="AS130" s="217">
        <f t="shared" si="51"/>
        <v>6493.048613</v>
      </c>
      <c r="AT130" s="217">
        <f t="shared" si="24"/>
        <v>1000</v>
      </c>
      <c r="AU130" s="218">
        <f t="shared" si="30"/>
        <v>3000</v>
      </c>
      <c r="AV130" s="129"/>
      <c r="AW130" s="219">
        <f t="shared" ref="AW130:AX130" si="297">+IF(SUM(U125:U129)&gt;SUM(AW125:AW129),1,0)</f>
        <v>0</v>
      </c>
      <c r="AX130" s="220">
        <f t="shared" si="297"/>
        <v>1</v>
      </c>
      <c r="AY130" s="129"/>
      <c r="AZ130" s="181">
        <f t="shared" si="11"/>
        <v>2591.918798</v>
      </c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>
        <f t="shared" si="2"/>
        <v>180000</v>
      </c>
      <c r="BQ130" s="129">
        <f t="shared" si="3"/>
        <v>225000</v>
      </c>
      <c r="BR130" s="129">
        <f t="shared" si="4"/>
        <v>360000</v>
      </c>
    </row>
    <row r="131" ht="14.25" customHeight="1">
      <c r="A131" s="63">
        <f t="shared" si="12"/>
        <v>128</v>
      </c>
      <c r="C131" s="205">
        <f t="shared" si="33"/>
        <v>0</v>
      </c>
      <c r="D131" s="176">
        <f t="shared" si="34"/>
        <v>84309.54109</v>
      </c>
      <c r="E131" s="206">
        <f t="shared" si="5"/>
        <v>84309.54109</v>
      </c>
      <c r="F131" s="129"/>
      <c r="G131" s="205">
        <f t="shared" si="15"/>
        <v>33000</v>
      </c>
      <c r="H131" s="206">
        <f t="shared" si="16"/>
        <v>90000</v>
      </c>
      <c r="I131" s="129"/>
      <c r="J131" s="207">
        <f t="shared" si="35"/>
        <v>10061.75859</v>
      </c>
      <c r="K131" s="208">
        <f t="shared" si="54"/>
        <v>55069.56204</v>
      </c>
      <c r="L131" s="129"/>
      <c r="M131" s="129"/>
      <c r="N131" s="129"/>
      <c r="O131" s="129"/>
      <c r="P131" s="129"/>
      <c r="Q131" s="129">
        <v>0.0</v>
      </c>
      <c r="R131" s="129">
        <v>0.0</v>
      </c>
      <c r="S131" s="129">
        <f t="shared" ref="S131:T131" si="298">+IF(Q131=1,RAND(),0)</f>
        <v>0</v>
      </c>
      <c r="T131" s="129">
        <f t="shared" si="298"/>
        <v>0</v>
      </c>
      <c r="U131" s="129">
        <f>+IF(S131=0,0,IF(S131&lt;=Hoja2!$N$5,Hoja2!$M$5,IF(Hoja2!M130&lt;=Hoja2!$N$6,Hoja2!$M$6,IF(S131&lt;=Hoja2!$N$7,Hoja2!$M$7,IF(S131&lt;=Hoja2!$N$8,Hoja2!$M$8,IF(S131&lt;=Hoja2!$N$9,Hoja2!$M$9,6))))))</f>
        <v>0</v>
      </c>
      <c r="V131" s="129">
        <f>+IF(T131=0,0,IF(T131&lt;=Hoja2!$O$5,Hoja2!$M$5,IF(T131&lt;=Hoja2!$O$6,Hoja2!$M$6,IF(T131&lt;=Hoja2!$O$7,Hoja2!$M$7,IF(T131&lt;=Hoja2!$O$8,Hoja2!$M$8,IF(T131&lt;=Hoja2!$O$9,Hoja2!$M$9,IF(S131&lt;=Hoja2!$O$10,Hoja2!$M$10,IF(S131&lt;=Hoja2!$O$11,Hoja2!$M$11,8))))))))</f>
        <v>0</v>
      </c>
      <c r="W131" s="156" t="str">
        <f t="shared" si="7"/>
        <v>si</v>
      </c>
      <c r="X131" s="157" t="str">
        <f t="shared" si="8"/>
        <v>no</v>
      </c>
      <c r="Y131" s="129"/>
      <c r="Z131" s="129"/>
      <c r="AA131" s="158">
        <f t="shared" si="37"/>
        <v>0</v>
      </c>
      <c r="AB131" s="159">
        <f t="shared" si="38"/>
        <v>0</v>
      </c>
      <c r="AC131" s="159">
        <f t="shared" si="39"/>
        <v>0</v>
      </c>
      <c r="AD131" s="159">
        <f t="shared" si="40"/>
        <v>0</v>
      </c>
      <c r="AE131" s="209">
        <f t="shared" si="41"/>
        <v>110000</v>
      </c>
      <c r="AF131" s="210">
        <f t="shared" si="42"/>
        <v>0</v>
      </c>
      <c r="AG131" s="210">
        <f t="shared" si="43"/>
        <v>0</v>
      </c>
      <c r="AH131" s="210">
        <f t="shared" si="44"/>
        <v>0</v>
      </c>
      <c r="AI131" s="211">
        <f t="shared" si="45"/>
        <v>0</v>
      </c>
      <c r="AJ131" s="212">
        <f t="shared" si="46"/>
        <v>0</v>
      </c>
      <c r="AK131" s="129"/>
      <c r="AL131" s="213">
        <f t="shared" si="47"/>
        <v>0</v>
      </c>
      <c r="AM131" s="214">
        <f t="shared" si="48"/>
        <v>0</v>
      </c>
      <c r="AN131" s="214">
        <f t="shared" si="49"/>
        <v>75000</v>
      </c>
      <c r="AO131" s="215">
        <f t="shared" si="23"/>
        <v>0</v>
      </c>
      <c r="AP131" s="172">
        <f t="shared" si="9"/>
        <v>275690.4589</v>
      </c>
      <c r="AQ131" s="129"/>
      <c r="AR131" s="216">
        <f t="shared" si="50"/>
        <v>0</v>
      </c>
      <c r="AS131" s="217">
        <f t="shared" si="51"/>
        <v>-151.6641713</v>
      </c>
      <c r="AT131" s="217">
        <f t="shared" si="24"/>
        <v>1000</v>
      </c>
      <c r="AU131" s="218">
        <f t="shared" si="30"/>
        <v>3000</v>
      </c>
      <c r="AV131" s="129"/>
      <c r="AW131" s="219">
        <f t="shared" ref="AW131:AX131" si="299">+IF(SUM(U126:U130)&gt;SUM(AW126:AW130),1,0)</f>
        <v>0</v>
      </c>
      <c r="AX131" s="220">
        <f t="shared" si="299"/>
        <v>0</v>
      </c>
      <c r="AY131" s="129"/>
      <c r="AZ131" s="181">
        <f t="shared" si="11"/>
        <v>2987.852926</v>
      </c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>
        <f t="shared" si="2"/>
        <v>180000</v>
      </c>
      <c r="BQ131" s="129">
        <f t="shared" si="3"/>
        <v>225000</v>
      </c>
      <c r="BR131" s="129">
        <f t="shared" si="4"/>
        <v>360000</v>
      </c>
    </row>
    <row r="132" ht="14.25" customHeight="1">
      <c r="A132" s="63">
        <f t="shared" si="12"/>
        <v>129</v>
      </c>
      <c r="C132" s="205">
        <f t="shared" si="33"/>
        <v>0</v>
      </c>
      <c r="D132" s="176">
        <f t="shared" si="34"/>
        <v>126304.4894</v>
      </c>
      <c r="E132" s="206">
        <f t="shared" si="5"/>
        <v>126304.4894</v>
      </c>
      <c r="F132" s="129"/>
      <c r="G132" s="205">
        <f t="shared" si="15"/>
        <v>32000</v>
      </c>
      <c r="H132" s="206">
        <f t="shared" si="16"/>
        <v>87000</v>
      </c>
      <c r="I132" s="129"/>
      <c r="J132" s="207">
        <f t="shared" si="35"/>
        <v>19360.1723</v>
      </c>
      <c r="K132" s="208">
        <f t="shared" si="54"/>
        <v>77677.93034</v>
      </c>
      <c r="L132" s="129"/>
      <c r="M132" s="129"/>
      <c r="N132" s="129"/>
      <c r="O132" s="129"/>
      <c r="P132" s="129"/>
      <c r="Q132" s="129">
        <v>0.0</v>
      </c>
      <c r="R132" s="129">
        <v>0.0</v>
      </c>
      <c r="S132" s="129">
        <f t="shared" ref="S132:T132" si="300">+IF(Q132=1,RAND(),0)</f>
        <v>0</v>
      </c>
      <c r="T132" s="129">
        <f t="shared" si="300"/>
        <v>0</v>
      </c>
      <c r="U132" s="129">
        <f>+IF(S132=0,0,IF(S132&lt;=Hoja2!$N$5,Hoja2!$M$5,IF(Hoja2!M131&lt;=Hoja2!$N$6,Hoja2!$M$6,IF(S132&lt;=Hoja2!$N$7,Hoja2!$M$7,IF(S132&lt;=Hoja2!$N$8,Hoja2!$M$8,IF(S132&lt;=Hoja2!$N$9,Hoja2!$M$9,6))))))</f>
        <v>0</v>
      </c>
      <c r="V132" s="129">
        <f>+IF(T132=0,0,IF(T132&lt;=Hoja2!$O$5,Hoja2!$M$5,IF(T132&lt;=Hoja2!$O$6,Hoja2!$M$6,IF(T132&lt;=Hoja2!$O$7,Hoja2!$M$7,IF(T132&lt;=Hoja2!$O$8,Hoja2!$M$8,IF(T132&lt;=Hoja2!$O$9,Hoja2!$M$9,IF(S132&lt;=Hoja2!$O$10,Hoja2!$M$10,IF(S132&lt;=Hoja2!$O$11,Hoja2!$M$11,8))))))))</f>
        <v>0</v>
      </c>
      <c r="W132" s="156" t="str">
        <f t="shared" si="7"/>
        <v>si</v>
      </c>
      <c r="X132" s="157" t="str">
        <f t="shared" si="8"/>
        <v>no</v>
      </c>
      <c r="Y132" s="129"/>
      <c r="Z132" s="129"/>
      <c r="AA132" s="158">
        <f t="shared" si="37"/>
        <v>0</v>
      </c>
      <c r="AB132" s="159">
        <f t="shared" si="38"/>
        <v>0</v>
      </c>
      <c r="AC132" s="159">
        <f t="shared" si="39"/>
        <v>0</v>
      </c>
      <c r="AD132" s="159">
        <f t="shared" si="40"/>
        <v>0</v>
      </c>
      <c r="AE132" s="209">
        <f t="shared" si="41"/>
        <v>0</v>
      </c>
      <c r="AF132" s="210">
        <f t="shared" si="42"/>
        <v>0</v>
      </c>
      <c r="AG132" s="210">
        <f t="shared" si="43"/>
        <v>0</v>
      </c>
      <c r="AH132" s="210">
        <f t="shared" si="44"/>
        <v>0</v>
      </c>
      <c r="AI132" s="211">
        <f t="shared" si="45"/>
        <v>0</v>
      </c>
      <c r="AJ132" s="212">
        <f t="shared" si="46"/>
        <v>0</v>
      </c>
      <c r="AK132" s="129"/>
      <c r="AL132" s="213">
        <f t="shared" si="47"/>
        <v>0</v>
      </c>
      <c r="AM132" s="214">
        <f t="shared" si="48"/>
        <v>0</v>
      </c>
      <c r="AN132" s="214">
        <f t="shared" si="49"/>
        <v>0</v>
      </c>
      <c r="AO132" s="215">
        <f t="shared" si="23"/>
        <v>0</v>
      </c>
      <c r="AP132" s="172">
        <f t="shared" si="9"/>
        <v>233695.5106</v>
      </c>
      <c r="AQ132" s="129"/>
      <c r="AR132" s="216">
        <f t="shared" si="50"/>
        <v>0</v>
      </c>
      <c r="AS132" s="217">
        <f t="shared" si="51"/>
        <v>5.051694701</v>
      </c>
      <c r="AT132" s="217">
        <f t="shared" si="24"/>
        <v>1000</v>
      </c>
      <c r="AU132" s="218">
        <f t="shared" si="30"/>
        <v>3000</v>
      </c>
      <c r="AV132" s="129"/>
      <c r="AW132" s="219">
        <f t="shared" ref="AW132:AX132" si="301">+IF(SUM(U127:U131)&gt;SUM(AW127:AW131),1,0)</f>
        <v>0</v>
      </c>
      <c r="AX132" s="220">
        <f t="shared" si="301"/>
        <v>0</v>
      </c>
      <c r="AY132" s="129"/>
      <c r="AZ132" s="181">
        <f t="shared" si="11"/>
        <v>1984.941066</v>
      </c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>
        <f t="shared" si="2"/>
        <v>180000</v>
      </c>
      <c r="BQ132" s="129">
        <f t="shared" si="3"/>
        <v>225000</v>
      </c>
      <c r="BR132" s="129">
        <f t="shared" si="4"/>
        <v>360000</v>
      </c>
    </row>
    <row r="133" ht="14.25" customHeight="1">
      <c r="A133" s="63">
        <f t="shared" si="12"/>
        <v>130</v>
      </c>
      <c r="C133" s="205">
        <f t="shared" si="33"/>
        <v>80200</v>
      </c>
      <c r="D133" s="176">
        <f t="shared" si="34"/>
        <v>64619.17677</v>
      </c>
      <c r="E133" s="206">
        <f t="shared" si="5"/>
        <v>144819.1768</v>
      </c>
      <c r="F133" s="129"/>
      <c r="G133" s="205">
        <f t="shared" si="15"/>
        <v>31000</v>
      </c>
      <c r="H133" s="206">
        <f t="shared" si="16"/>
        <v>84000</v>
      </c>
      <c r="I133" s="129"/>
      <c r="J133" s="207">
        <f t="shared" si="35"/>
        <v>29850.78721</v>
      </c>
      <c r="K133" s="208">
        <f t="shared" si="54"/>
        <v>100907.0749</v>
      </c>
      <c r="L133" s="129"/>
      <c r="M133" s="129"/>
      <c r="N133" s="129"/>
      <c r="O133" s="129"/>
      <c r="P133" s="129"/>
      <c r="Q133" s="129">
        <v>0.0</v>
      </c>
      <c r="R133" s="129">
        <v>0.0</v>
      </c>
      <c r="S133" s="129">
        <f t="shared" ref="S133:T133" si="302">+IF(Q133=1,RAND(),0)</f>
        <v>0</v>
      </c>
      <c r="T133" s="129">
        <f t="shared" si="302"/>
        <v>0</v>
      </c>
      <c r="U133" s="129">
        <f>+IF(S133=0,0,IF(S133&lt;=Hoja2!$N$5,Hoja2!$M$5,IF(Hoja2!M132&lt;=Hoja2!$N$6,Hoja2!$M$6,IF(S133&lt;=Hoja2!$N$7,Hoja2!$M$7,IF(S133&lt;=Hoja2!$N$8,Hoja2!$M$8,IF(S133&lt;=Hoja2!$N$9,Hoja2!$M$9,6))))))</f>
        <v>0</v>
      </c>
      <c r="V133" s="129">
        <f>+IF(T133=0,0,IF(T133&lt;=Hoja2!$O$5,Hoja2!$M$5,IF(T133&lt;=Hoja2!$O$6,Hoja2!$M$6,IF(T133&lt;=Hoja2!$O$7,Hoja2!$M$7,IF(T133&lt;=Hoja2!$O$8,Hoja2!$M$8,IF(T133&lt;=Hoja2!$O$9,Hoja2!$M$9,IF(S133&lt;=Hoja2!$O$10,Hoja2!$M$10,IF(S133&lt;=Hoja2!$O$11,Hoja2!$M$11,8))))))))</f>
        <v>0</v>
      </c>
      <c r="W133" s="156" t="str">
        <f t="shared" si="7"/>
        <v>si</v>
      </c>
      <c r="X133" s="157" t="str">
        <f t="shared" si="8"/>
        <v>no</v>
      </c>
      <c r="Y133" s="129"/>
      <c r="Z133" s="129"/>
      <c r="AA133" s="158">
        <f t="shared" si="37"/>
        <v>0</v>
      </c>
      <c r="AB133" s="159">
        <f t="shared" si="38"/>
        <v>0</v>
      </c>
      <c r="AC133" s="159">
        <f t="shared" si="39"/>
        <v>0</v>
      </c>
      <c r="AD133" s="159">
        <f t="shared" si="40"/>
        <v>0</v>
      </c>
      <c r="AE133" s="209">
        <f t="shared" si="41"/>
        <v>0</v>
      </c>
      <c r="AF133" s="210">
        <f t="shared" si="42"/>
        <v>0</v>
      </c>
      <c r="AG133" s="210">
        <f t="shared" si="43"/>
        <v>0</v>
      </c>
      <c r="AH133" s="210">
        <f t="shared" si="44"/>
        <v>0</v>
      </c>
      <c r="AI133" s="211">
        <f t="shared" si="45"/>
        <v>0</v>
      </c>
      <c r="AJ133" s="212">
        <f t="shared" si="46"/>
        <v>0</v>
      </c>
      <c r="AK133" s="129"/>
      <c r="AL133" s="213">
        <f t="shared" si="47"/>
        <v>115200</v>
      </c>
      <c r="AM133" s="214">
        <f t="shared" si="48"/>
        <v>0</v>
      </c>
      <c r="AN133" s="214">
        <f t="shared" si="49"/>
        <v>75000</v>
      </c>
      <c r="AO133" s="215">
        <f t="shared" si="23"/>
        <v>0</v>
      </c>
      <c r="AP133" s="172">
        <f t="shared" si="9"/>
        <v>215180.8232</v>
      </c>
      <c r="AQ133" s="129"/>
      <c r="AR133" s="216">
        <f t="shared" si="50"/>
        <v>35000</v>
      </c>
      <c r="AS133" s="217">
        <f t="shared" si="51"/>
        <v>28685.31262</v>
      </c>
      <c r="AT133" s="217">
        <f t="shared" si="24"/>
        <v>1000</v>
      </c>
      <c r="AU133" s="218">
        <f t="shared" si="30"/>
        <v>3000</v>
      </c>
      <c r="AV133" s="129"/>
      <c r="AW133" s="219">
        <f t="shared" ref="AW133:AX133" si="303">+IF(SUM(U128:U132)&gt;SUM(AW128:AW132),1,0)</f>
        <v>0</v>
      </c>
      <c r="AX133" s="220">
        <f t="shared" si="303"/>
        <v>0</v>
      </c>
      <c r="AY133" s="129"/>
      <c r="AZ133" s="181">
        <f t="shared" si="11"/>
        <v>1719.067848</v>
      </c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>
        <f t="shared" si="2"/>
        <v>180000</v>
      </c>
      <c r="BQ133" s="129">
        <f t="shared" si="3"/>
        <v>225000</v>
      </c>
      <c r="BR133" s="129">
        <f t="shared" si="4"/>
        <v>360000</v>
      </c>
    </row>
    <row r="134" ht="14.25" customHeight="1">
      <c r="A134" s="63">
        <f t="shared" si="12"/>
        <v>131</v>
      </c>
      <c r="C134" s="205">
        <f t="shared" si="33"/>
        <v>150000</v>
      </c>
      <c r="D134" s="176">
        <f t="shared" si="34"/>
        <v>77070.36825</v>
      </c>
      <c r="E134" s="206">
        <f t="shared" si="5"/>
        <v>227070.3682</v>
      </c>
      <c r="F134" s="129"/>
      <c r="G134" s="205">
        <f t="shared" si="15"/>
        <v>30000</v>
      </c>
      <c r="H134" s="206">
        <f t="shared" si="16"/>
        <v>81000</v>
      </c>
      <c r="I134" s="129"/>
      <c r="J134" s="207">
        <f t="shared" si="35"/>
        <v>39907.17971</v>
      </c>
      <c r="K134" s="208">
        <f t="shared" si="54"/>
        <v>50831.21723</v>
      </c>
      <c r="L134" s="129"/>
      <c r="M134" s="129"/>
      <c r="N134" s="129"/>
      <c r="O134" s="129"/>
      <c r="P134" s="129"/>
      <c r="Q134" s="129">
        <v>0.0</v>
      </c>
      <c r="R134" s="129">
        <v>0.0</v>
      </c>
      <c r="S134" s="129">
        <f t="shared" ref="S134:T134" si="304">+IF(Q134=1,RAND(),0)</f>
        <v>0</v>
      </c>
      <c r="T134" s="129">
        <f t="shared" si="304"/>
        <v>0</v>
      </c>
      <c r="U134" s="129">
        <f>+IF(S134=0,0,IF(S134&lt;=Hoja2!$N$5,Hoja2!$M$5,IF(Hoja2!M133&lt;=Hoja2!$N$6,Hoja2!$M$6,IF(S134&lt;=Hoja2!$N$7,Hoja2!$M$7,IF(S134&lt;=Hoja2!$N$8,Hoja2!$M$8,IF(S134&lt;=Hoja2!$N$9,Hoja2!$M$9,6))))))</f>
        <v>0</v>
      </c>
      <c r="V134" s="129">
        <f>+IF(T134=0,0,IF(T134&lt;=Hoja2!$O$5,Hoja2!$M$5,IF(T134&lt;=Hoja2!$O$6,Hoja2!$M$6,IF(T134&lt;=Hoja2!$O$7,Hoja2!$M$7,IF(T134&lt;=Hoja2!$O$8,Hoja2!$M$8,IF(T134&lt;=Hoja2!$O$9,Hoja2!$M$9,IF(S134&lt;=Hoja2!$O$10,Hoja2!$M$10,IF(S134&lt;=Hoja2!$O$11,Hoja2!$M$11,8))))))))</f>
        <v>0</v>
      </c>
      <c r="W134" s="156" t="str">
        <f t="shared" si="7"/>
        <v>si</v>
      </c>
      <c r="X134" s="157" t="str">
        <f t="shared" si="8"/>
        <v>no</v>
      </c>
      <c r="Y134" s="129"/>
      <c r="Z134" s="129"/>
      <c r="AA134" s="158">
        <f t="shared" si="37"/>
        <v>0</v>
      </c>
      <c r="AB134" s="159">
        <f t="shared" si="38"/>
        <v>0</v>
      </c>
      <c r="AC134" s="159">
        <f t="shared" si="39"/>
        <v>0</v>
      </c>
      <c r="AD134" s="159">
        <f t="shared" si="40"/>
        <v>0</v>
      </c>
      <c r="AE134" s="209">
        <f t="shared" si="41"/>
        <v>0</v>
      </c>
      <c r="AF134" s="210">
        <f t="shared" si="42"/>
        <v>0</v>
      </c>
      <c r="AG134" s="210">
        <f t="shared" si="43"/>
        <v>73000</v>
      </c>
      <c r="AH134" s="210">
        <f t="shared" si="44"/>
        <v>0</v>
      </c>
      <c r="AI134" s="211">
        <f t="shared" si="45"/>
        <v>0</v>
      </c>
      <c r="AJ134" s="212">
        <f t="shared" si="46"/>
        <v>0</v>
      </c>
      <c r="AK134" s="129"/>
      <c r="AL134" s="213">
        <f t="shared" si="47"/>
        <v>104800</v>
      </c>
      <c r="AM134" s="214">
        <f t="shared" si="48"/>
        <v>0</v>
      </c>
      <c r="AN134" s="214">
        <f t="shared" si="49"/>
        <v>0</v>
      </c>
      <c r="AO134" s="215">
        <f t="shared" si="23"/>
        <v>0</v>
      </c>
      <c r="AP134" s="172">
        <f t="shared" si="9"/>
        <v>132929.6318</v>
      </c>
      <c r="AQ134" s="129"/>
      <c r="AR134" s="216">
        <f t="shared" si="50"/>
        <v>35000</v>
      </c>
      <c r="AS134" s="217">
        <f t="shared" si="51"/>
        <v>29548.80852</v>
      </c>
      <c r="AT134" s="217">
        <f t="shared" si="24"/>
        <v>1000</v>
      </c>
      <c r="AU134" s="218">
        <f t="shared" si="30"/>
        <v>3000</v>
      </c>
      <c r="AV134" s="129"/>
      <c r="AW134" s="219">
        <f t="shared" ref="AW134:AX134" si="305">+IF(SUM(U129:U133)&gt;SUM(AW129:AW133),1,0)</f>
        <v>0</v>
      </c>
      <c r="AX134" s="220">
        <f t="shared" si="305"/>
        <v>0</v>
      </c>
      <c r="AY134" s="129"/>
      <c r="AZ134" s="181">
        <f t="shared" si="11"/>
        <v>2060.906103</v>
      </c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>
        <f t="shared" si="2"/>
        <v>180000</v>
      </c>
      <c r="BQ134" s="129">
        <f t="shared" si="3"/>
        <v>225000</v>
      </c>
      <c r="BR134" s="129">
        <f t="shared" si="4"/>
        <v>360000</v>
      </c>
    </row>
    <row r="135" ht="14.25" customHeight="1">
      <c r="A135" s="63">
        <f t="shared" si="12"/>
        <v>132</v>
      </c>
      <c r="C135" s="205">
        <f t="shared" si="33"/>
        <v>115000</v>
      </c>
      <c r="D135" s="176">
        <f t="shared" si="34"/>
        <v>88948.06016</v>
      </c>
      <c r="E135" s="206">
        <f t="shared" si="5"/>
        <v>203948.0602</v>
      </c>
      <c r="F135" s="129"/>
      <c r="G135" s="205">
        <f t="shared" si="15"/>
        <v>29000</v>
      </c>
      <c r="H135" s="206">
        <f t="shared" si="16"/>
        <v>78000</v>
      </c>
      <c r="I135" s="129"/>
      <c r="J135" s="207">
        <f t="shared" si="35"/>
        <v>49742.74827</v>
      </c>
      <c r="K135" s="208">
        <f t="shared" si="54"/>
        <v>73578.66155</v>
      </c>
      <c r="L135" s="129"/>
      <c r="M135" s="129"/>
      <c r="N135" s="129"/>
      <c r="O135" s="129"/>
      <c r="P135" s="129"/>
      <c r="Q135" s="129">
        <v>0.0</v>
      </c>
      <c r="R135" s="129">
        <v>0.0</v>
      </c>
      <c r="S135" s="129">
        <f t="shared" ref="S135:T135" si="306">+IF(Q135=1,RAND(),0)</f>
        <v>0</v>
      </c>
      <c r="T135" s="129">
        <f t="shared" si="306"/>
        <v>0</v>
      </c>
      <c r="U135" s="129">
        <f>+IF(S135=0,0,IF(S135&lt;=Hoja2!$N$5,Hoja2!$M$5,IF(Hoja2!M134&lt;=Hoja2!$N$6,Hoja2!$M$6,IF(S135&lt;=Hoja2!$N$7,Hoja2!$M$7,IF(S135&lt;=Hoja2!$N$8,Hoja2!$M$8,IF(S135&lt;=Hoja2!$N$9,Hoja2!$M$9,6))))))</f>
        <v>0</v>
      </c>
      <c r="V135" s="129">
        <f>+IF(T135=0,0,IF(T135&lt;=Hoja2!$O$5,Hoja2!$M$5,IF(T135&lt;=Hoja2!$O$6,Hoja2!$M$6,IF(T135&lt;=Hoja2!$O$7,Hoja2!$M$7,IF(T135&lt;=Hoja2!$O$8,Hoja2!$M$8,IF(T135&lt;=Hoja2!$O$9,Hoja2!$M$9,IF(S135&lt;=Hoja2!$O$10,Hoja2!$M$10,IF(S135&lt;=Hoja2!$O$11,Hoja2!$M$11,8))))))))</f>
        <v>0</v>
      </c>
      <c r="W135" s="156" t="str">
        <f t="shared" si="7"/>
        <v>si</v>
      </c>
      <c r="X135" s="157" t="str">
        <f t="shared" si="8"/>
        <v>no</v>
      </c>
      <c r="Y135" s="129"/>
      <c r="Z135" s="129"/>
      <c r="AA135" s="158">
        <f t="shared" si="37"/>
        <v>0</v>
      </c>
      <c r="AB135" s="159">
        <f t="shared" si="38"/>
        <v>0</v>
      </c>
      <c r="AC135" s="159">
        <f t="shared" si="39"/>
        <v>0</v>
      </c>
      <c r="AD135" s="159">
        <f t="shared" si="40"/>
        <v>0</v>
      </c>
      <c r="AE135" s="209">
        <f t="shared" si="41"/>
        <v>0</v>
      </c>
      <c r="AF135" s="210">
        <f t="shared" si="42"/>
        <v>0</v>
      </c>
      <c r="AG135" s="210">
        <f t="shared" si="43"/>
        <v>0</v>
      </c>
      <c r="AH135" s="210">
        <f t="shared" si="44"/>
        <v>0</v>
      </c>
      <c r="AI135" s="211">
        <f t="shared" si="45"/>
        <v>0</v>
      </c>
      <c r="AJ135" s="212">
        <f t="shared" si="46"/>
        <v>0</v>
      </c>
      <c r="AK135" s="129"/>
      <c r="AL135" s="213">
        <f t="shared" si="47"/>
        <v>0</v>
      </c>
      <c r="AM135" s="214">
        <f t="shared" si="48"/>
        <v>0</v>
      </c>
      <c r="AN135" s="214">
        <f t="shared" si="49"/>
        <v>0</v>
      </c>
      <c r="AO135" s="215">
        <f t="shared" si="23"/>
        <v>0</v>
      </c>
      <c r="AP135" s="172">
        <f t="shared" si="9"/>
        <v>156051.9398</v>
      </c>
      <c r="AQ135" s="129"/>
      <c r="AR135" s="216">
        <f t="shared" si="50"/>
        <v>35000</v>
      </c>
      <c r="AS135" s="217">
        <f t="shared" si="51"/>
        <v>30122.30809</v>
      </c>
      <c r="AT135" s="217">
        <f t="shared" si="24"/>
        <v>1000</v>
      </c>
      <c r="AU135" s="218">
        <f t="shared" si="30"/>
        <v>3000</v>
      </c>
      <c r="AV135" s="129"/>
      <c r="AW135" s="219">
        <f t="shared" ref="AW135:AX135" si="307">+IF(SUM(U130:U134)&gt;SUM(AW130:AW134),1,0)</f>
        <v>0</v>
      </c>
      <c r="AX135" s="220">
        <f t="shared" si="307"/>
        <v>0</v>
      </c>
      <c r="AY135" s="129"/>
      <c r="AZ135" s="181">
        <f t="shared" si="11"/>
        <v>4201.469847</v>
      </c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>
        <f t="shared" si="2"/>
        <v>180000</v>
      </c>
      <c r="BQ135" s="129">
        <f t="shared" si="3"/>
        <v>225000</v>
      </c>
      <c r="BR135" s="129">
        <f t="shared" si="4"/>
        <v>360000</v>
      </c>
    </row>
    <row r="136" ht="14.25" customHeight="1">
      <c r="A136" s="63">
        <f t="shared" si="12"/>
        <v>133</v>
      </c>
      <c r="C136" s="205">
        <f t="shared" si="33"/>
        <v>80000</v>
      </c>
      <c r="D136" s="176">
        <f t="shared" si="34"/>
        <v>102420.027</v>
      </c>
      <c r="E136" s="206">
        <f t="shared" si="5"/>
        <v>182420.027</v>
      </c>
      <c r="F136" s="129"/>
      <c r="G136" s="205">
        <f t="shared" si="15"/>
        <v>28000</v>
      </c>
      <c r="H136" s="206">
        <f t="shared" si="16"/>
        <v>75000</v>
      </c>
      <c r="I136" s="129"/>
      <c r="J136" s="207">
        <f t="shared" si="35"/>
        <v>59649.71524</v>
      </c>
      <c r="K136" s="208">
        <f t="shared" si="54"/>
        <v>96684.96806</v>
      </c>
      <c r="L136" s="129"/>
      <c r="M136" s="129"/>
      <c r="N136" s="129"/>
      <c r="O136" s="129"/>
      <c r="P136" s="129"/>
      <c r="Q136" s="129">
        <v>0.0</v>
      </c>
      <c r="R136" s="129">
        <v>0.0</v>
      </c>
      <c r="S136" s="129">
        <f t="shared" ref="S136:T136" si="308">+IF(Q136=1,RAND(),0)</f>
        <v>0</v>
      </c>
      <c r="T136" s="129">
        <f t="shared" si="308"/>
        <v>0</v>
      </c>
      <c r="U136" s="129">
        <f>+IF(S136=0,0,IF(S136&lt;=Hoja2!$N$5,Hoja2!$M$5,IF(Hoja2!M135&lt;=Hoja2!$N$6,Hoja2!$M$6,IF(S136&lt;=Hoja2!$N$7,Hoja2!$M$7,IF(S136&lt;=Hoja2!$N$8,Hoja2!$M$8,IF(S136&lt;=Hoja2!$N$9,Hoja2!$M$9,6))))))</f>
        <v>0</v>
      </c>
      <c r="V136" s="129">
        <f>+IF(T136=0,0,IF(T136&lt;=Hoja2!$O$5,Hoja2!$M$5,IF(T136&lt;=Hoja2!$O$6,Hoja2!$M$6,IF(T136&lt;=Hoja2!$O$7,Hoja2!$M$7,IF(T136&lt;=Hoja2!$O$8,Hoja2!$M$8,IF(T136&lt;=Hoja2!$O$9,Hoja2!$M$9,IF(S136&lt;=Hoja2!$O$10,Hoja2!$M$10,IF(S136&lt;=Hoja2!$O$11,Hoja2!$M$11,8))))))))</f>
        <v>0</v>
      </c>
      <c r="W136" s="156" t="str">
        <f t="shared" si="7"/>
        <v>si</v>
      </c>
      <c r="X136" s="157" t="str">
        <f t="shared" si="8"/>
        <v>no</v>
      </c>
      <c r="Y136" s="129"/>
      <c r="Z136" s="129"/>
      <c r="AA136" s="158">
        <f t="shared" si="37"/>
        <v>0</v>
      </c>
      <c r="AB136" s="159">
        <f t="shared" si="38"/>
        <v>0</v>
      </c>
      <c r="AC136" s="159">
        <f t="shared" si="39"/>
        <v>0</v>
      </c>
      <c r="AD136" s="159">
        <f t="shared" si="40"/>
        <v>0</v>
      </c>
      <c r="AE136" s="209">
        <f t="shared" si="41"/>
        <v>0</v>
      </c>
      <c r="AF136" s="210">
        <f t="shared" si="42"/>
        <v>0</v>
      </c>
      <c r="AG136" s="210">
        <f t="shared" si="43"/>
        <v>0</v>
      </c>
      <c r="AH136" s="210">
        <f t="shared" si="44"/>
        <v>0</v>
      </c>
      <c r="AI136" s="211">
        <f t="shared" si="45"/>
        <v>0</v>
      </c>
      <c r="AJ136" s="212">
        <f t="shared" si="46"/>
        <v>0</v>
      </c>
      <c r="AK136" s="129"/>
      <c r="AL136" s="213">
        <f t="shared" si="47"/>
        <v>0</v>
      </c>
      <c r="AM136" s="214">
        <f t="shared" si="48"/>
        <v>0</v>
      </c>
      <c r="AN136" s="214">
        <f t="shared" si="49"/>
        <v>0</v>
      </c>
      <c r="AO136" s="215">
        <f t="shared" si="23"/>
        <v>0</v>
      </c>
      <c r="AP136" s="172">
        <f t="shared" si="9"/>
        <v>177579.973</v>
      </c>
      <c r="AQ136" s="129"/>
      <c r="AR136" s="216">
        <f t="shared" si="50"/>
        <v>35000</v>
      </c>
      <c r="AS136" s="217">
        <f t="shared" si="51"/>
        <v>28528.03317</v>
      </c>
      <c r="AT136" s="217">
        <f t="shared" si="24"/>
        <v>1000</v>
      </c>
      <c r="AU136" s="218">
        <f t="shared" si="30"/>
        <v>3000</v>
      </c>
      <c r="AV136" s="129"/>
      <c r="AW136" s="219">
        <f t="shared" ref="AW136:AX136" si="309">+IF(SUM(U131:U135)&gt;SUM(AW131:AW135),1,0)</f>
        <v>0</v>
      </c>
      <c r="AX136" s="220">
        <f t="shared" si="309"/>
        <v>0</v>
      </c>
      <c r="AY136" s="129"/>
      <c r="AZ136" s="181">
        <f t="shared" si="11"/>
        <v>1439.761986</v>
      </c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>
        <f t="shared" si="2"/>
        <v>180000</v>
      </c>
      <c r="BQ136" s="129">
        <f t="shared" si="3"/>
        <v>225000</v>
      </c>
      <c r="BR136" s="129">
        <f t="shared" si="4"/>
        <v>360000</v>
      </c>
    </row>
    <row r="137" ht="14.25" customHeight="1">
      <c r="A137" s="63">
        <f t="shared" si="12"/>
        <v>134</v>
      </c>
      <c r="C137" s="205">
        <f t="shared" si="33"/>
        <v>160200</v>
      </c>
      <c r="D137" s="176">
        <f t="shared" si="34"/>
        <v>40081.64992</v>
      </c>
      <c r="E137" s="206">
        <f t="shared" si="5"/>
        <v>200281.6499</v>
      </c>
      <c r="F137" s="129"/>
      <c r="G137" s="205">
        <f t="shared" si="15"/>
        <v>27000</v>
      </c>
      <c r="H137" s="206">
        <f t="shared" si="16"/>
        <v>72000</v>
      </c>
      <c r="I137" s="129"/>
      <c r="J137" s="207">
        <f t="shared" si="35"/>
        <v>69440.415</v>
      </c>
      <c r="K137" s="208">
        <f t="shared" si="54"/>
        <v>9697.510959</v>
      </c>
      <c r="L137" s="129"/>
      <c r="M137" s="129"/>
      <c r="N137" s="129"/>
      <c r="O137" s="129"/>
      <c r="P137" s="129"/>
      <c r="Q137" s="129">
        <v>0.0</v>
      </c>
      <c r="R137" s="129">
        <v>0.0</v>
      </c>
      <c r="S137" s="129">
        <f t="shared" ref="S137:T137" si="310">+IF(Q137=1,RAND(),0)</f>
        <v>0</v>
      </c>
      <c r="T137" s="129">
        <f t="shared" si="310"/>
        <v>0</v>
      </c>
      <c r="U137" s="129">
        <f>+IF(S137=0,0,IF(S137&lt;=Hoja2!$N$5,Hoja2!$M$5,IF(Hoja2!M136&lt;=Hoja2!$N$6,Hoja2!$M$6,IF(S137&lt;=Hoja2!$N$7,Hoja2!$M$7,IF(S137&lt;=Hoja2!$N$8,Hoja2!$M$8,IF(S137&lt;=Hoja2!$N$9,Hoja2!$M$9,6))))))</f>
        <v>0</v>
      </c>
      <c r="V137" s="129">
        <f>+IF(T137=0,0,IF(T137&lt;=Hoja2!$O$5,Hoja2!$M$5,IF(T137&lt;=Hoja2!$O$6,Hoja2!$M$6,IF(T137&lt;=Hoja2!$O$7,Hoja2!$M$7,IF(T137&lt;=Hoja2!$O$8,Hoja2!$M$8,IF(T137&lt;=Hoja2!$O$9,Hoja2!$M$9,IF(S137&lt;=Hoja2!$O$10,Hoja2!$M$10,IF(S137&lt;=Hoja2!$O$11,Hoja2!$M$11,8))))))))</f>
        <v>0</v>
      </c>
      <c r="W137" s="156" t="str">
        <f t="shared" si="7"/>
        <v>si</v>
      </c>
      <c r="X137" s="157" t="str">
        <f t="shared" si="8"/>
        <v>no</v>
      </c>
      <c r="Y137" s="129"/>
      <c r="Z137" s="129"/>
      <c r="AA137" s="158">
        <f t="shared" si="37"/>
        <v>0</v>
      </c>
      <c r="AB137" s="159">
        <f t="shared" si="38"/>
        <v>0</v>
      </c>
      <c r="AC137" s="159">
        <f t="shared" si="39"/>
        <v>0</v>
      </c>
      <c r="AD137" s="159">
        <f t="shared" si="40"/>
        <v>0</v>
      </c>
      <c r="AE137" s="209">
        <f t="shared" si="41"/>
        <v>0</v>
      </c>
      <c r="AF137" s="210">
        <f t="shared" si="42"/>
        <v>110000</v>
      </c>
      <c r="AG137" s="210">
        <f t="shared" si="43"/>
        <v>0</v>
      </c>
      <c r="AH137" s="210">
        <f t="shared" si="44"/>
        <v>0</v>
      </c>
      <c r="AI137" s="211">
        <f t="shared" si="45"/>
        <v>0</v>
      </c>
      <c r="AJ137" s="212">
        <f t="shared" si="46"/>
        <v>0</v>
      </c>
      <c r="AK137" s="129"/>
      <c r="AL137" s="213">
        <f t="shared" si="47"/>
        <v>115200</v>
      </c>
      <c r="AM137" s="214">
        <f t="shared" si="48"/>
        <v>0</v>
      </c>
      <c r="AN137" s="214">
        <f t="shared" si="49"/>
        <v>75000</v>
      </c>
      <c r="AO137" s="215">
        <f t="shared" si="23"/>
        <v>0</v>
      </c>
      <c r="AP137" s="172">
        <f t="shared" si="9"/>
        <v>159718.3501</v>
      </c>
      <c r="AQ137" s="129"/>
      <c r="AR137" s="216">
        <f t="shared" si="50"/>
        <v>35000</v>
      </c>
      <c r="AS137" s="217">
        <f t="shared" si="51"/>
        <v>29338.37707</v>
      </c>
      <c r="AT137" s="217">
        <f t="shared" si="24"/>
        <v>1000</v>
      </c>
      <c r="AU137" s="218">
        <f t="shared" si="30"/>
        <v>3000</v>
      </c>
      <c r="AV137" s="129"/>
      <c r="AW137" s="219">
        <f t="shared" ref="AW137:AX137" si="311">+IF(SUM(U132:U136)&gt;SUM(AW132:AW136),1,0)</f>
        <v>0</v>
      </c>
      <c r="AX137" s="220">
        <f t="shared" si="311"/>
        <v>0</v>
      </c>
      <c r="AY137" s="129"/>
      <c r="AZ137" s="181">
        <f t="shared" si="11"/>
        <v>2533.229586</v>
      </c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>
        <f t="shared" si="2"/>
        <v>180000</v>
      </c>
      <c r="BQ137" s="129">
        <f t="shared" si="3"/>
        <v>225000</v>
      </c>
      <c r="BR137" s="129">
        <f t="shared" si="4"/>
        <v>360000</v>
      </c>
    </row>
    <row r="138" ht="14.25" customHeight="1">
      <c r="A138" s="63">
        <f t="shared" si="12"/>
        <v>135</v>
      </c>
      <c r="C138" s="205">
        <f t="shared" si="33"/>
        <v>83000</v>
      </c>
      <c r="D138" s="176">
        <f t="shared" si="34"/>
        <v>52476.49373</v>
      </c>
      <c r="E138" s="206">
        <f t="shared" si="5"/>
        <v>135476.4937</v>
      </c>
      <c r="F138" s="129"/>
      <c r="G138" s="205">
        <f t="shared" si="15"/>
        <v>26000</v>
      </c>
      <c r="H138" s="206">
        <f t="shared" si="16"/>
        <v>69000</v>
      </c>
      <c r="I138" s="129"/>
      <c r="J138" s="207">
        <f t="shared" si="35"/>
        <v>79653.56367</v>
      </c>
      <c r="K138" s="208">
        <f t="shared" si="54"/>
        <v>32846.35694</v>
      </c>
      <c r="L138" s="129"/>
      <c r="M138" s="129"/>
      <c r="N138" s="129"/>
      <c r="O138" s="129"/>
      <c r="P138" s="129"/>
      <c r="Q138" s="129">
        <v>0.0</v>
      </c>
      <c r="R138" s="129">
        <v>1.0</v>
      </c>
      <c r="S138" s="129">
        <f t="shared" ref="S138:T138" si="312">+IF(Q138=1,RAND(),0)</f>
        <v>0</v>
      </c>
      <c r="T138" s="129">
        <f t="shared" si="312"/>
        <v>0.7345737257</v>
      </c>
      <c r="U138" s="129">
        <f>+IF(S138=0,0,IF(S138&lt;=Hoja2!$N$5,Hoja2!$M$5,IF(Hoja2!M137&lt;=Hoja2!$N$6,Hoja2!$M$6,IF(S138&lt;=Hoja2!$N$7,Hoja2!$M$7,IF(S138&lt;=Hoja2!$N$8,Hoja2!$M$8,IF(S138&lt;=Hoja2!$N$9,Hoja2!$M$9,6))))))</f>
        <v>0</v>
      </c>
      <c r="V138" s="129">
        <f>+IF(T138=0,0,IF(T138&lt;=Hoja2!$O$5,Hoja2!$M$5,IF(T138&lt;=Hoja2!$O$6,Hoja2!$M$6,IF(T138&lt;=Hoja2!$O$7,Hoja2!$M$7,IF(T138&lt;=Hoja2!$O$8,Hoja2!$M$8,IF(T138&lt;=Hoja2!$O$9,Hoja2!$M$9,IF(S138&lt;=Hoja2!$O$10,Hoja2!$M$10,IF(S138&lt;=Hoja2!$O$11,Hoja2!$M$11,8))))))))</f>
        <v>5</v>
      </c>
      <c r="W138" s="156" t="str">
        <f t="shared" si="7"/>
        <v>si</v>
      </c>
      <c r="X138" s="157" t="str">
        <f t="shared" si="8"/>
        <v>no</v>
      </c>
      <c r="Y138" s="129"/>
      <c r="Z138" s="129"/>
      <c r="AA138" s="158">
        <f t="shared" si="37"/>
        <v>0</v>
      </c>
      <c r="AB138" s="159">
        <f t="shared" si="38"/>
        <v>0</v>
      </c>
      <c r="AC138" s="159">
        <f t="shared" si="39"/>
        <v>0</v>
      </c>
      <c r="AD138" s="159">
        <f t="shared" si="40"/>
        <v>0</v>
      </c>
      <c r="AE138" s="209">
        <f t="shared" si="41"/>
        <v>0</v>
      </c>
      <c r="AF138" s="210">
        <f t="shared" si="42"/>
        <v>0</v>
      </c>
      <c r="AG138" s="210">
        <f t="shared" si="43"/>
        <v>0</v>
      </c>
      <c r="AH138" s="210">
        <f t="shared" si="44"/>
        <v>0</v>
      </c>
      <c r="AI138" s="211">
        <f t="shared" si="45"/>
        <v>0</v>
      </c>
      <c r="AJ138" s="212">
        <f t="shared" si="46"/>
        <v>0</v>
      </c>
      <c r="AK138" s="129"/>
      <c r="AL138" s="213">
        <f t="shared" si="47"/>
        <v>-42200</v>
      </c>
      <c r="AM138" s="214">
        <f t="shared" si="48"/>
        <v>0</v>
      </c>
      <c r="AN138" s="214">
        <f t="shared" si="49"/>
        <v>0</v>
      </c>
      <c r="AO138" s="215">
        <f t="shared" si="23"/>
        <v>0</v>
      </c>
      <c r="AP138" s="172">
        <f t="shared" si="9"/>
        <v>224523.5063</v>
      </c>
      <c r="AQ138" s="129"/>
      <c r="AR138" s="216">
        <f t="shared" si="50"/>
        <v>35000</v>
      </c>
      <c r="AS138" s="217">
        <f t="shared" si="51"/>
        <v>29605.15619</v>
      </c>
      <c r="AT138" s="217">
        <f t="shared" si="24"/>
        <v>1000</v>
      </c>
      <c r="AU138" s="218">
        <f t="shared" si="30"/>
        <v>3000</v>
      </c>
      <c r="AV138" s="129"/>
      <c r="AW138" s="219">
        <f t="shared" ref="AW138:AX138" si="313">+IF(SUM(U133:U137)&gt;SUM(AW133:AW137),1,0)</f>
        <v>0</v>
      </c>
      <c r="AX138" s="220">
        <f t="shared" si="313"/>
        <v>0</v>
      </c>
      <c r="AY138" s="129"/>
      <c r="AZ138" s="181">
        <f t="shared" si="11"/>
        <v>3356.675425</v>
      </c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>
        <f t="shared" si="2"/>
        <v>180000</v>
      </c>
      <c r="BQ138" s="129">
        <f t="shared" si="3"/>
        <v>225000</v>
      </c>
      <c r="BR138" s="129">
        <f t="shared" si="4"/>
        <v>360000</v>
      </c>
    </row>
    <row r="139" ht="14.25" customHeight="1">
      <c r="A139" s="63">
        <f t="shared" si="12"/>
        <v>136</v>
      </c>
      <c r="C139" s="205">
        <f t="shared" si="33"/>
        <v>48000</v>
      </c>
      <c r="D139" s="176">
        <f t="shared" si="34"/>
        <v>65424.02899</v>
      </c>
      <c r="E139" s="206">
        <f t="shared" si="5"/>
        <v>113424.029</v>
      </c>
      <c r="F139" s="129"/>
      <c r="G139" s="205">
        <f t="shared" si="15"/>
        <v>25000</v>
      </c>
      <c r="H139" s="206">
        <f t="shared" si="16"/>
        <v>66000</v>
      </c>
      <c r="I139" s="129"/>
      <c r="J139" s="207">
        <f t="shared" si="35"/>
        <v>89507.85434</v>
      </c>
      <c r="K139" s="208">
        <f t="shared" si="54"/>
        <v>55425.24352</v>
      </c>
      <c r="L139" s="129"/>
      <c r="M139" s="129"/>
      <c r="N139" s="129"/>
      <c r="O139" s="129"/>
      <c r="P139" s="129"/>
      <c r="Q139" s="129">
        <v>0.0</v>
      </c>
      <c r="R139" s="129">
        <v>0.0</v>
      </c>
      <c r="S139" s="129">
        <f t="shared" ref="S139:T139" si="314">+IF(Q139=1,RAND(),0)</f>
        <v>0</v>
      </c>
      <c r="T139" s="129">
        <f t="shared" si="314"/>
        <v>0</v>
      </c>
      <c r="U139" s="129">
        <f>+IF(S139=0,0,IF(S139&lt;=Hoja2!$N$5,Hoja2!$M$5,IF(Hoja2!M138&lt;=Hoja2!$N$6,Hoja2!$M$6,IF(S139&lt;=Hoja2!$N$7,Hoja2!$M$7,IF(S139&lt;=Hoja2!$N$8,Hoja2!$M$8,IF(S139&lt;=Hoja2!$N$9,Hoja2!$M$9,6))))))</f>
        <v>0</v>
      </c>
      <c r="V139" s="129">
        <f>+IF(T139=0,0,IF(T139&lt;=Hoja2!$O$5,Hoja2!$M$5,IF(T139&lt;=Hoja2!$O$6,Hoja2!$M$6,IF(T139&lt;=Hoja2!$O$7,Hoja2!$M$7,IF(T139&lt;=Hoja2!$O$8,Hoja2!$M$8,IF(T139&lt;=Hoja2!$O$9,Hoja2!$M$9,IF(S139&lt;=Hoja2!$O$10,Hoja2!$M$10,IF(S139&lt;=Hoja2!$O$11,Hoja2!$M$11,8))))))))</f>
        <v>0</v>
      </c>
      <c r="W139" s="156" t="str">
        <f t="shared" si="7"/>
        <v>si</v>
      </c>
      <c r="X139" s="157" t="str">
        <f t="shared" si="8"/>
        <v>no</v>
      </c>
      <c r="Y139" s="129"/>
      <c r="Z139" s="129"/>
      <c r="AA139" s="158">
        <f t="shared" si="37"/>
        <v>0</v>
      </c>
      <c r="AB139" s="159">
        <f t="shared" si="38"/>
        <v>0</v>
      </c>
      <c r="AC139" s="159">
        <f t="shared" si="39"/>
        <v>0</v>
      </c>
      <c r="AD139" s="159">
        <f t="shared" si="40"/>
        <v>0</v>
      </c>
      <c r="AE139" s="209">
        <f t="shared" si="41"/>
        <v>0</v>
      </c>
      <c r="AF139" s="210">
        <f t="shared" si="42"/>
        <v>0</v>
      </c>
      <c r="AG139" s="210">
        <f t="shared" si="43"/>
        <v>0</v>
      </c>
      <c r="AH139" s="210">
        <f t="shared" si="44"/>
        <v>0</v>
      </c>
      <c r="AI139" s="211">
        <f t="shared" si="45"/>
        <v>0</v>
      </c>
      <c r="AJ139" s="212">
        <f t="shared" si="46"/>
        <v>0</v>
      </c>
      <c r="AK139" s="129"/>
      <c r="AL139" s="213">
        <f t="shared" si="47"/>
        <v>0</v>
      </c>
      <c r="AM139" s="214">
        <f t="shared" si="48"/>
        <v>0</v>
      </c>
      <c r="AN139" s="214">
        <f t="shared" si="49"/>
        <v>0</v>
      </c>
      <c r="AO139" s="215">
        <f t="shared" si="23"/>
        <v>0</v>
      </c>
      <c r="AP139" s="172">
        <f t="shared" si="9"/>
        <v>246575.971</v>
      </c>
      <c r="AQ139" s="129"/>
      <c r="AR139" s="216">
        <f t="shared" si="50"/>
        <v>35000</v>
      </c>
      <c r="AS139" s="217">
        <f t="shared" si="51"/>
        <v>29052.46474</v>
      </c>
      <c r="AT139" s="217">
        <f t="shared" si="24"/>
        <v>1000</v>
      </c>
      <c r="AU139" s="218">
        <f t="shared" si="30"/>
        <v>3000</v>
      </c>
      <c r="AV139" s="129"/>
      <c r="AW139" s="219">
        <f t="shared" ref="AW139:AX139" si="315">+IF(SUM(U134:U138)&gt;SUM(AW134:AW138),1,0)</f>
        <v>0</v>
      </c>
      <c r="AX139" s="220">
        <f t="shared" si="315"/>
        <v>1</v>
      </c>
      <c r="AY139" s="129"/>
      <c r="AZ139" s="181">
        <f t="shared" si="11"/>
        <v>1872.635506</v>
      </c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>
        <f t="shared" si="2"/>
        <v>180000</v>
      </c>
      <c r="BQ139" s="129">
        <f t="shared" si="3"/>
        <v>225000</v>
      </c>
      <c r="BR139" s="129">
        <f t="shared" si="4"/>
        <v>360000</v>
      </c>
    </row>
    <row r="140" ht="14.25" customHeight="1">
      <c r="A140" s="63">
        <f t="shared" si="12"/>
        <v>137</v>
      </c>
      <c r="C140" s="205">
        <f t="shared" si="33"/>
        <v>128200</v>
      </c>
      <c r="D140" s="176">
        <f t="shared" si="34"/>
        <v>78819.37397</v>
      </c>
      <c r="E140" s="206">
        <f t="shared" si="5"/>
        <v>207019.374</v>
      </c>
      <c r="F140" s="129"/>
      <c r="G140" s="205">
        <f t="shared" si="15"/>
        <v>24000</v>
      </c>
      <c r="H140" s="206">
        <f t="shared" si="16"/>
        <v>63000</v>
      </c>
      <c r="I140" s="129"/>
      <c r="J140" s="207">
        <f t="shared" si="35"/>
        <v>0</v>
      </c>
      <c r="K140" s="208">
        <f t="shared" si="54"/>
        <v>78476.58447</v>
      </c>
      <c r="L140" s="129"/>
      <c r="M140" s="129"/>
      <c r="N140" s="129"/>
      <c r="O140" s="129"/>
      <c r="P140" s="129"/>
      <c r="Q140" s="129">
        <v>0.0</v>
      </c>
      <c r="R140" s="129">
        <v>0.0</v>
      </c>
      <c r="S140" s="129">
        <f t="shared" ref="S140:T140" si="316">+IF(Q140=1,RAND(),0)</f>
        <v>0</v>
      </c>
      <c r="T140" s="129">
        <f t="shared" si="316"/>
        <v>0</v>
      </c>
      <c r="U140" s="129">
        <f>+IF(S140=0,0,IF(S140&lt;=Hoja2!$N$5,Hoja2!$M$5,IF(Hoja2!M139&lt;=Hoja2!$N$6,Hoja2!$M$6,IF(S140&lt;=Hoja2!$N$7,Hoja2!$M$7,IF(S140&lt;=Hoja2!$N$8,Hoja2!$M$8,IF(S140&lt;=Hoja2!$N$9,Hoja2!$M$9,6))))))</f>
        <v>0</v>
      </c>
      <c r="V140" s="129">
        <f>+IF(T140=0,0,IF(T140&lt;=Hoja2!$O$5,Hoja2!$M$5,IF(T140&lt;=Hoja2!$O$6,Hoja2!$M$6,IF(T140&lt;=Hoja2!$O$7,Hoja2!$M$7,IF(T140&lt;=Hoja2!$O$8,Hoja2!$M$8,IF(T140&lt;=Hoja2!$O$9,Hoja2!$M$9,IF(S140&lt;=Hoja2!$O$10,Hoja2!$M$10,IF(S140&lt;=Hoja2!$O$11,Hoja2!$M$11,8))))))))</f>
        <v>0</v>
      </c>
      <c r="W140" s="156" t="str">
        <f t="shared" si="7"/>
        <v>si</v>
      </c>
      <c r="X140" s="157" t="str">
        <f t="shared" si="8"/>
        <v>no</v>
      </c>
      <c r="Y140" s="129"/>
      <c r="Z140" s="129"/>
      <c r="AA140" s="158">
        <f t="shared" si="37"/>
        <v>110000</v>
      </c>
      <c r="AB140" s="159">
        <f t="shared" si="38"/>
        <v>0</v>
      </c>
      <c r="AC140" s="159">
        <f t="shared" si="39"/>
        <v>0</v>
      </c>
      <c r="AD140" s="159">
        <f t="shared" si="40"/>
        <v>0</v>
      </c>
      <c r="AE140" s="209">
        <f t="shared" si="41"/>
        <v>0</v>
      </c>
      <c r="AF140" s="210">
        <f t="shared" si="42"/>
        <v>0</v>
      </c>
      <c r="AG140" s="210">
        <f t="shared" si="43"/>
        <v>0</v>
      </c>
      <c r="AH140" s="210">
        <f t="shared" si="44"/>
        <v>0</v>
      </c>
      <c r="AI140" s="211">
        <f t="shared" si="45"/>
        <v>0</v>
      </c>
      <c r="AJ140" s="212">
        <f t="shared" si="46"/>
        <v>0</v>
      </c>
      <c r="AK140" s="129"/>
      <c r="AL140" s="213">
        <f t="shared" si="47"/>
        <v>115200</v>
      </c>
      <c r="AM140" s="214">
        <f t="shared" si="48"/>
        <v>0</v>
      </c>
      <c r="AN140" s="214">
        <f t="shared" si="49"/>
        <v>0</v>
      </c>
      <c r="AO140" s="215">
        <f t="shared" si="23"/>
        <v>0</v>
      </c>
      <c r="AP140" s="172">
        <f t="shared" si="9"/>
        <v>152980.626</v>
      </c>
      <c r="AQ140" s="129"/>
      <c r="AR140" s="216">
        <f t="shared" si="50"/>
        <v>35000</v>
      </c>
      <c r="AS140" s="217">
        <f t="shared" si="51"/>
        <v>28604.65502</v>
      </c>
      <c r="AT140" s="217">
        <f t="shared" si="24"/>
        <v>1000</v>
      </c>
      <c r="AU140" s="218">
        <f t="shared" si="30"/>
        <v>3000</v>
      </c>
      <c r="AV140" s="129"/>
      <c r="AW140" s="219">
        <f t="shared" ref="AW140:AX140" si="317">+IF(SUM(U135:U139)&gt;SUM(AW135:AW139),1,0)</f>
        <v>0</v>
      </c>
      <c r="AX140" s="220">
        <f t="shared" si="317"/>
        <v>1</v>
      </c>
      <c r="AY140" s="129"/>
      <c r="AZ140" s="181">
        <f t="shared" si="11"/>
        <v>2890.204604</v>
      </c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>
        <f t="shared" si="2"/>
        <v>180000</v>
      </c>
      <c r="BQ140" s="129">
        <f t="shared" si="3"/>
        <v>225000</v>
      </c>
      <c r="BR140" s="129">
        <f t="shared" si="4"/>
        <v>360000</v>
      </c>
    </row>
    <row r="141" ht="14.25" customHeight="1">
      <c r="A141" s="63">
        <f t="shared" si="12"/>
        <v>138</v>
      </c>
      <c r="C141" s="205">
        <f t="shared" si="33"/>
        <v>88000</v>
      </c>
      <c r="D141" s="176">
        <f t="shared" si="34"/>
        <v>92578.67372</v>
      </c>
      <c r="E141" s="206">
        <f t="shared" si="5"/>
        <v>180578.6737</v>
      </c>
      <c r="F141" s="129"/>
      <c r="G141" s="205">
        <f t="shared" si="15"/>
        <v>23000</v>
      </c>
      <c r="H141" s="206">
        <f t="shared" si="16"/>
        <v>60000</v>
      </c>
      <c r="I141" s="129"/>
      <c r="J141" s="207">
        <f t="shared" si="35"/>
        <v>10699.09724</v>
      </c>
      <c r="K141" s="208">
        <f t="shared" si="54"/>
        <v>101331.9496</v>
      </c>
      <c r="L141" s="129"/>
      <c r="M141" s="129"/>
      <c r="N141" s="129"/>
      <c r="O141" s="129"/>
      <c r="P141" s="129"/>
      <c r="Q141" s="129">
        <v>0.0</v>
      </c>
      <c r="R141" s="129">
        <v>0.0</v>
      </c>
      <c r="S141" s="129">
        <f t="shared" ref="S141:T141" si="318">+IF(Q141=1,RAND(),0)</f>
        <v>0</v>
      </c>
      <c r="T141" s="129">
        <f t="shared" si="318"/>
        <v>0</v>
      </c>
      <c r="U141" s="129">
        <f>+IF(S141=0,0,IF(S141&lt;=Hoja2!$N$5,Hoja2!$M$5,IF(Hoja2!M140&lt;=Hoja2!$N$6,Hoja2!$M$6,IF(S141&lt;=Hoja2!$N$7,Hoja2!$M$7,IF(S141&lt;=Hoja2!$N$8,Hoja2!$M$8,IF(S141&lt;=Hoja2!$N$9,Hoja2!$M$9,6))))))</f>
        <v>0</v>
      </c>
      <c r="V141" s="129">
        <f>+IF(T141=0,0,IF(T141&lt;=Hoja2!$O$5,Hoja2!$M$5,IF(T141&lt;=Hoja2!$O$6,Hoja2!$M$6,IF(T141&lt;=Hoja2!$O$7,Hoja2!$M$7,IF(T141&lt;=Hoja2!$O$8,Hoja2!$M$8,IF(T141&lt;=Hoja2!$O$9,Hoja2!$M$9,IF(S141&lt;=Hoja2!$O$10,Hoja2!$M$10,IF(S141&lt;=Hoja2!$O$11,Hoja2!$M$11,8))))))))</f>
        <v>0</v>
      </c>
      <c r="W141" s="156" t="str">
        <f t="shared" si="7"/>
        <v>si</v>
      </c>
      <c r="X141" s="157" t="str">
        <f t="shared" si="8"/>
        <v>no</v>
      </c>
      <c r="Y141" s="129"/>
      <c r="Z141" s="129"/>
      <c r="AA141" s="158">
        <f t="shared" si="37"/>
        <v>0</v>
      </c>
      <c r="AB141" s="159">
        <f t="shared" si="38"/>
        <v>0</v>
      </c>
      <c r="AC141" s="159">
        <f t="shared" si="39"/>
        <v>0</v>
      </c>
      <c r="AD141" s="159">
        <f t="shared" si="40"/>
        <v>0</v>
      </c>
      <c r="AE141" s="209">
        <f t="shared" si="41"/>
        <v>0</v>
      </c>
      <c r="AF141" s="210">
        <f t="shared" si="42"/>
        <v>0</v>
      </c>
      <c r="AG141" s="210">
        <f t="shared" si="43"/>
        <v>0</v>
      </c>
      <c r="AH141" s="210">
        <f t="shared" si="44"/>
        <v>0</v>
      </c>
      <c r="AI141" s="211">
        <f t="shared" si="45"/>
        <v>0</v>
      </c>
      <c r="AJ141" s="212">
        <f t="shared" si="46"/>
        <v>0</v>
      </c>
      <c r="AK141" s="129"/>
      <c r="AL141" s="213">
        <f t="shared" si="47"/>
        <v>-5200</v>
      </c>
      <c r="AM141" s="214">
        <f t="shared" si="48"/>
        <v>0</v>
      </c>
      <c r="AN141" s="214">
        <f t="shared" si="49"/>
        <v>0</v>
      </c>
      <c r="AO141" s="215">
        <f t="shared" si="23"/>
        <v>0</v>
      </c>
      <c r="AP141" s="172">
        <f t="shared" si="9"/>
        <v>179421.3263</v>
      </c>
      <c r="AQ141" s="129"/>
      <c r="AR141" s="216">
        <f t="shared" si="50"/>
        <v>35000</v>
      </c>
      <c r="AS141" s="217">
        <f t="shared" si="51"/>
        <v>28240.70025</v>
      </c>
      <c r="AT141" s="217">
        <f t="shared" si="24"/>
        <v>1000</v>
      </c>
      <c r="AU141" s="218">
        <f t="shared" si="30"/>
        <v>3000</v>
      </c>
      <c r="AV141" s="129"/>
      <c r="AW141" s="219">
        <f t="shared" ref="AW141:AX141" si="319">+IF(SUM(U136:U140)&gt;SUM(AW136:AW140),1,0)</f>
        <v>0</v>
      </c>
      <c r="AX141" s="220">
        <f t="shared" si="319"/>
        <v>1</v>
      </c>
      <c r="AY141" s="129"/>
      <c r="AZ141" s="181">
        <f t="shared" si="11"/>
        <v>2420.340893</v>
      </c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>
        <f t="shared" si="2"/>
        <v>180000</v>
      </c>
      <c r="BQ141" s="129">
        <f t="shared" si="3"/>
        <v>225000</v>
      </c>
      <c r="BR141" s="129">
        <f t="shared" si="4"/>
        <v>360000</v>
      </c>
    </row>
    <row r="142" ht="14.25" customHeight="1">
      <c r="A142" s="63">
        <f t="shared" si="12"/>
        <v>139</v>
      </c>
      <c r="C142" s="205">
        <f t="shared" si="33"/>
        <v>53000</v>
      </c>
      <c r="D142" s="176">
        <f t="shared" si="34"/>
        <v>105415.8044</v>
      </c>
      <c r="E142" s="206">
        <f t="shared" si="5"/>
        <v>158415.8044</v>
      </c>
      <c r="F142" s="129"/>
      <c r="G142" s="205">
        <f t="shared" si="15"/>
        <v>22000</v>
      </c>
      <c r="H142" s="206">
        <f t="shared" si="16"/>
        <v>57000</v>
      </c>
      <c r="I142" s="129"/>
      <c r="J142" s="207">
        <f t="shared" si="35"/>
        <v>19956.28397</v>
      </c>
      <c r="K142" s="208">
        <f t="shared" si="54"/>
        <v>124427.9416</v>
      </c>
      <c r="L142" s="129"/>
      <c r="M142" s="129"/>
      <c r="N142" s="129"/>
      <c r="O142" s="129"/>
      <c r="P142" s="129"/>
      <c r="Q142" s="129">
        <v>1.0</v>
      </c>
      <c r="R142" s="129">
        <v>0.0</v>
      </c>
      <c r="S142" s="129">
        <f t="shared" ref="S142:T142" si="320">+IF(Q142=1,RAND(),0)</f>
        <v>0.6515499401</v>
      </c>
      <c r="T142" s="129">
        <f t="shared" si="320"/>
        <v>0</v>
      </c>
      <c r="U142" s="129">
        <f>+IF(S142=0,0,IF(S142&lt;=Hoja2!$N$5,Hoja2!$M$5,IF(Hoja2!M141&lt;=Hoja2!$N$6,Hoja2!$M$6,IF(S142&lt;=Hoja2!$N$7,Hoja2!$M$7,IF(S142&lt;=Hoja2!$N$8,Hoja2!$M$8,IF(S142&lt;=Hoja2!$N$9,Hoja2!$M$9,6))))))</f>
        <v>2</v>
      </c>
      <c r="V142" s="129">
        <f>+IF(T142=0,0,IF(T142&lt;=Hoja2!$O$5,Hoja2!$M$5,IF(T142&lt;=Hoja2!$O$6,Hoja2!$M$6,IF(T142&lt;=Hoja2!$O$7,Hoja2!$M$7,IF(T142&lt;=Hoja2!$O$8,Hoja2!$M$8,IF(T142&lt;=Hoja2!$O$9,Hoja2!$M$9,IF(S142&lt;=Hoja2!$O$10,Hoja2!$M$10,IF(S142&lt;=Hoja2!$O$11,Hoja2!$M$11,8))))))))</f>
        <v>0</v>
      </c>
      <c r="W142" s="156" t="str">
        <f t="shared" si="7"/>
        <v>si</v>
      </c>
      <c r="X142" s="157" t="str">
        <f t="shared" si="8"/>
        <v>no</v>
      </c>
      <c r="Y142" s="129"/>
      <c r="Z142" s="129"/>
      <c r="AA142" s="158">
        <f t="shared" si="37"/>
        <v>0</v>
      </c>
      <c r="AB142" s="159">
        <f t="shared" si="38"/>
        <v>0</v>
      </c>
      <c r="AC142" s="159">
        <f t="shared" si="39"/>
        <v>0</v>
      </c>
      <c r="AD142" s="159">
        <f t="shared" si="40"/>
        <v>0</v>
      </c>
      <c r="AE142" s="209">
        <f t="shared" si="41"/>
        <v>0</v>
      </c>
      <c r="AF142" s="210">
        <f t="shared" si="42"/>
        <v>0</v>
      </c>
      <c r="AG142" s="210">
        <f t="shared" si="43"/>
        <v>0</v>
      </c>
      <c r="AH142" s="210">
        <f t="shared" si="44"/>
        <v>0</v>
      </c>
      <c r="AI142" s="211">
        <f t="shared" si="45"/>
        <v>0</v>
      </c>
      <c r="AJ142" s="212">
        <f t="shared" si="46"/>
        <v>0</v>
      </c>
      <c r="AK142" s="129"/>
      <c r="AL142" s="213">
        <f t="shared" si="47"/>
        <v>0</v>
      </c>
      <c r="AM142" s="214">
        <f t="shared" si="48"/>
        <v>0</v>
      </c>
      <c r="AN142" s="214">
        <f t="shared" si="49"/>
        <v>0</v>
      </c>
      <c r="AO142" s="215">
        <f t="shared" si="23"/>
        <v>0</v>
      </c>
      <c r="AP142" s="172">
        <f t="shared" si="9"/>
        <v>201584.1956</v>
      </c>
      <c r="AQ142" s="129"/>
      <c r="AR142" s="216">
        <f t="shared" si="50"/>
        <v>35000</v>
      </c>
      <c r="AS142" s="217">
        <f t="shared" si="51"/>
        <v>29162.86933</v>
      </c>
      <c r="AT142" s="217">
        <f t="shared" si="24"/>
        <v>1000</v>
      </c>
      <c r="AU142" s="218">
        <f t="shared" si="30"/>
        <v>3000</v>
      </c>
      <c r="AV142" s="129"/>
      <c r="AW142" s="219">
        <f t="shared" ref="AW142:AX142" si="321">+IF(SUM(U137:U141)&gt;SUM(AW137:AW141),1,0)</f>
        <v>0</v>
      </c>
      <c r="AX142" s="220">
        <f t="shared" si="321"/>
        <v>1</v>
      </c>
      <c r="AY142" s="129"/>
      <c r="AZ142" s="181">
        <f t="shared" si="11"/>
        <v>2645.481598</v>
      </c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>
        <f t="shared" si="2"/>
        <v>180000</v>
      </c>
      <c r="BQ142" s="129">
        <f t="shared" si="3"/>
        <v>225000</v>
      </c>
      <c r="BR142" s="129">
        <f t="shared" si="4"/>
        <v>360000</v>
      </c>
    </row>
    <row r="143" ht="14.25" customHeight="1">
      <c r="A143" s="63">
        <f t="shared" si="12"/>
        <v>140</v>
      </c>
      <c r="C143" s="205">
        <f t="shared" si="33"/>
        <v>128000</v>
      </c>
      <c r="D143" s="176">
        <f t="shared" si="34"/>
        <v>43212.16115</v>
      </c>
      <c r="E143" s="206">
        <f t="shared" si="5"/>
        <v>171212.1612</v>
      </c>
      <c r="F143" s="129"/>
      <c r="G143" s="205">
        <f t="shared" si="15"/>
        <v>21000</v>
      </c>
      <c r="H143" s="206">
        <f t="shared" si="16"/>
        <v>54000</v>
      </c>
      <c r="I143" s="129"/>
      <c r="J143" s="207">
        <f t="shared" si="35"/>
        <v>29095.78878</v>
      </c>
      <c r="K143" s="208">
        <f t="shared" si="54"/>
        <v>146899.1138</v>
      </c>
      <c r="L143" s="129"/>
      <c r="M143" s="129"/>
      <c r="N143" s="129"/>
      <c r="O143" s="129"/>
      <c r="P143" s="129"/>
      <c r="Q143" s="129">
        <v>0.0</v>
      </c>
      <c r="R143" s="129">
        <v>0.0</v>
      </c>
      <c r="S143" s="129">
        <f t="shared" ref="S143:T143" si="322">+IF(Q143=1,RAND(),0)</f>
        <v>0</v>
      </c>
      <c r="T143" s="129">
        <f t="shared" si="322"/>
        <v>0</v>
      </c>
      <c r="U143" s="129">
        <f>+IF(S143=0,0,IF(S143&lt;=Hoja2!$N$5,Hoja2!$M$5,IF(Hoja2!M142&lt;=Hoja2!$N$6,Hoja2!$M$6,IF(S143&lt;=Hoja2!$N$7,Hoja2!$M$7,IF(S143&lt;=Hoja2!$N$8,Hoja2!$M$8,IF(S143&lt;=Hoja2!$N$9,Hoja2!$M$9,6))))))</f>
        <v>0</v>
      </c>
      <c r="V143" s="129">
        <f>+IF(T143=0,0,IF(T143&lt;=Hoja2!$O$5,Hoja2!$M$5,IF(T143&lt;=Hoja2!$O$6,Hoja2!$M$6,IF(T143&lt;=Hoja2!$O$7,Hoja2!$M$7,IF(T143&lt;=Hoja2!$O$8,Hoja2!$M$8,IF(T143&lt;=Hoja2!$O$9,Hoja2!$M$9,IF(S143&lt;=Hoja2!$O$10,Hoja2!$M$10,IF(S143&lt;=Hoja2!$O$11,Hoja2!$M$11,8))))))))</f>
        <v>0</v>
      </c>
      <c r="W143" s="156" t="str">
        <f t="shared" si="7"/>
        <v>si</v>
      </c>
      <c r="X143" s="157" t="str">
        <f t="shared" si="8"/>
        <v>no</v>
      </c>
      <c r="Y143" s="129"/>
      <c r="Z143" s="129"/>
      <c r="AA143" s="158">
        <f t="shared" si="37"/>
        <v>0</v>
      </c>
      <c r="AB143" s="159">
        <f t="shared" si="38"/>
        <v>0</v>
      </c>
      <c r="AC143" s="159">
        <f t="shared" si="39"/>
        <v>0</v>
      </c>
      <c r="AD143" s="159">
        <f t="shared" si="40"/>
        <v>0</v>
      </c>
      <c r="AE143" s="209">
        <f t="shared" si="41"/>
        <v>0</v>
      </c>
      <c r="AF143" s="210">
        <f t="shared" si="42"/>
        <v>0</v>
      </c>
      <c r="AG143" s="210">
        <f t="shared" si="43"/>
        <v>0</v>
      </c>
      <c r="AH143" s="210">
        <f t="shared" si="44"/>
        <v>0</v>
      </c>
      <c r="AI143" s="211">
        <f t="shared" si="45"/>
        <v>0</v>
      </c>
      <c r="AJ143" s="212">
        <f t="shared" si="46"/>
        <v>0</v>
      </c>
      <c r="AK143" s="129"/>
      <c r="AL143" s="213">
        <f t="shared" si="47"/>
        <v>110000</v>
      </c>
      <c r="AM143" s="214">
        <f t="shared" si="48"/>
        <v>0</v>
      </c>
      <c r="AN143" s="214">
        <f t="shared" si="49"/>
        <v>75000</v>
      </c>
      <c r="AO143" s="215">
        <f t="shared" si="23"/>
        <v>0</v>
      </c>
      <c r="AP143" s="172">
        <f t="shared" si="9"/>
        <v>188787.8388</v>
      </c>
      <c r="AQ143" s="129"/>
      <c r="AR143" s="216">
        <f t="shared" si="50"/>
        <v>35000</v>
      </c>
      <c r="AS143" s="217">
        <f t="shared" si="51"/>
        <v>29203.64324</v>
      </c>
      <c r="AT143" s="217">
        <f t="shared" si="24"/>
        <v>1000</v>
      </c>
      <c r="AU143" s="218">
        <f t="shared" si="30"/>
        <v>3000</v>
      </c>
      <c r="AV143" s="129"/>
      <c r="AW143" s="219">
        <f t="shared" ref="AW143:AX143" si="323">+IF(SUM(U138:U142)&gt;SUM(AW138:AW142),1,0)</f>
        <v>1</v>
      </c>
      <c r="AX143" s="220">
        <f t="shared" si="323"/>
        <v>1</v>
      </c>
      <c r="AY143" s="129"/>
      <c r="AZ143" s="181">
        <f t="shared" si="11"/>
        <v>2355.487996</v>
      </c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>
        <f t="shared" si="2"/>
        <v>180000</v>
      </c>
      <c r="BQ143" s="129">
        <f t="shared" si="3"/>
        <v>225000</v>
      </c>
      <c r="BR143" s="129">
        <f t="shared" si="4"/>
        <v>360000</v>
      </c>
    </row>
    <row r="144" ht="14.25" customHeight="1">
      <c r="A144" s="63">
        <f t="shared" si="12"/>
        <v>141</v>
      </c>
      <c r="C144" s="205">
        <f t="shared" si="33"/>
        <v>93000</v>
      </c>
      <c r="D144" s="176">
        <f t="shared" si="34"/>
        <v>55657.6412</v>
      </c>
      <c r="E144" s="206">
        <f t="shared" si="5"/>
        <v>148657.6412</v>
      </c>
      <c r="F144" s="129"/>
      <c r="G144" s="205">
        <f t="shared" si="15"/>
        <v>20000</v>
      </c>
      <c r="H144" s="206">
        <f t="shared" si="16"/>
        <v>51000</v>
      </c>
      <c r="I144" s="129"/>
      <c r="J144" s="207">
        <f t="shared" si="35"/>
        <v>38907.83816</v>
      </c>
      <c r="K144" s="208">
        <f t="shared" si="54"/>
        <v>59819.52993</v>
      </c>
      <c r="L144" s="129"/>
      <c r="M144" s="129"/>
      <c r="N144" s="129"/>
      <c r="O144" s="129"/>
      <c r="P144" s="129"/>
      <c r="Q144" s="129">
        <v>0.0</v>
      </c>
      <c r="R144" s="129">
        <v>0.0</v>
      </c>
      <c r="S144" s="129">
        <f t="shared" ref="S144:T144" si="324">+IF(Q144=1,RAND(),0)</f>
        <v>0</v>
      </c>
      <c r="T144" s="129">
        <f t="shared" si="324"/>
        <v>0</v>
      </c>
      <c r="U144" s="129">
        <f>+IF(S144=0,0,IF(S144&lt;=Hoja2!$N$5,Hoja2!$M$5,IF(Hoja2!M143&lt;=Hoja2!$N$6,Hoja2!$M$6,IF(S144&lt;=Hoja2!$N$7,Hoja2!$M$7,IF(S144&lt;=Hoja2!$N$8,Hoja2!$M$8,IF(S144&lt;=Hoja2!$N$9,Hoja2!$M$9,6))))))</f>
        <v>0</v>
      </c>
      <c r="V144" s="129">
        <f>+IF(T144=0,0,IF(T144&lt;=Hoja2!$O$5,Hoja2!$M$5,IF(T144&lt;=Hoja2!$O$6,Hoja2!$M$6,IF(T144&lt;=Hoja2!$O$7,Hoja2!$M$7,IF(T144&lt;=Hoja2!$O$8,Hoja2!$M$8,IF(T144&lt;=Hoja2!$O$9,Hoja2!$M$9,IF(S144&lt;=Hoja2!$O$10,Hoja2!$M$10,IF(S144&lt;=Hoja2!$O$11,Hoja2!$M$11,8))))))))</f>
        <v>0</v>
      </c>
      <c r="W144" s="156" t="str">
        <f t="shared" si="7"/>
        <v>si</v>
      </c>
      <c r="X144" s="157" t="str">
        <f t="shared" si="8"/>
        <v>no</v>
      </c>
      <c r="Y144" s="129"/>
      <c r="Z144" s="129"/>
      <c r="AA144" s="158">
        <f t="shared" si="37"/>
        <v>0</v>
      </c>
      <c r="AB144" s="159">
        <f t="shared" si="38"/>
        <v>0</v>
      </c>
      <c r="AC144" s="159">
        <f t="shared" si="39"/>
        <v>0</v>
      </c>
      <c r="AD144" s="159">
        <f t="shared" si="40"/>
        <v>0</v>
      </c>
      <c r="AE144" s="209">
        <f t="shared" si="41"/>
        <v>0</v>
      </c>
      <c r="AF144" s="210">
        <f t="shared" si="42"/>
        <v>110000</v>
      </c>
      <c r="AG144" s="210">
        <f t="shared" si="43"/>
        <v>0</v>
      </c>
      <c r="AH144" s="210">
        <f t="shared" si="44"/>
        <v>0</v>
      </c>
      <c r="AI144" s="211">
        <f t="shared" si="45"/>
        <v>0</v>
      </c>
      <c r="AJ144" s="212">
        <f t="shared" si="46"/>
        <v>0</v>
      </c>
      <c r="AK144" s="129"/>
      <c r="AL144" s="213">
        <f t="shared" si="47"/>
        <v>0</v>
      </c>
      <c r="AM144" s="214">
        <f t="shared" si="48"/>
        <v>0</v>
      </c>
      <c r="AN144" s="214">
        <f t="shared" si="49"/>
        <v>0</v>
      </c>
      <c r="AO144" s="215">
        <f t="shared" si="23"/>
        <v>0</v>
      </c>
      <c r="AP144" s="172">
        <f t="shared" si="9"/>
        <v>211342.3588</v>
      </c>
      <c r="AQ144" s="129"/>
      <c r="AR144" s="216">
        <f t="shared" si="50"/>
        <v>35000</v>
      </c>
      <c r="AS144" s="217">
        <f t="shared" si="51"/>
        <v>29554.51995</v>
      </c>
      <c r="AT144" s="217">
        <f t="shared" si="24"/>
        <v>1000</v>
      </c>
      <c r="AU144" s="218">
        <f t="shared" si="30"/>
        <v>3000</v>
      </c>
      <c r="AV144" s="129"/>
      <c r="AW144" s="219">
        <f t="shared" ref="AW144:AX144" si="325">+IF(SUM(U139:U143)&gt;SUM(AW139:AW143),1,0)</f>
        <v>1</v>
      </c>
      <c r="AX144" s="220">
        <f t="shared" si="325"/>
        <v>0</v>
      </c>
      <c r="AY144" s="129"/>
      <c r="AZ144" s="181">
        <f t="shared" si="11"/>
        <v>2982.204094</v>
      </c>
      <c r="BA144" s="129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>
        <f t="shared" si="2"/>
        <v>180000</v>
      </c>
      <c r="BQ144" s="129">
        <f t="shared" si="3"/>
        <v>225000</v>
      </c>
      <c r="BR144" s="129">
        <f t="shared" si="4"/>
        <v>360000</v>
      </c>
    </row>
    <row r="145" ht="14.25" customHeight="1">
      <c r="A145" s="63">
        <f t="shared" si="12"/>
        <v>142</v>
      </c>
      <c r="C145" s="205">
        <f t="shared" si="33"/>
        <v>58000</v>
      </c>
      <c r="D145" s="176">
        <f t="shared" si="34"/>
        <v>69204.66553</v>
      </c>
      <c r="E145" s="206">
        <f t="shared" si="5"/>
        <v>127204.6655</v>
      </c>
      <c r="F145" s="129"/>
      <c r="G145" s="205">
        <f t="shared" si="15"/>
        <v>19000</v>
      </c>
      <c r="H145" s="206">
        <f t="shared" si="16"/>
        <v>48000</v>
      </c>
      <c r="I145" s="129"/>
      <c r="J145" s="207">
        <f t="shared" si="35"/>
        <v>48512.65127</v>
      </c>
      <c r="K145" s="208">
        <f t="shared" si="54"/>
        <v>82459.06372</v>
      </c>
      <c r="L145" s="129"/>
      <c r="M145" s="129"/>
      <c r="N145" s="129"/>
      <c r="O145" s="129"/>
      <c r="P145" s="129"/>
      <c r="Q145" s="129">
        <v>1.0</v>
      </c>
      <c r="R145" s="129">
        <v>0.0</v>
      </c>
      <c r="S145" s="129">
        <f t="shared" ref="S145:T145" si="326">+IF(Q145=1,RAND(),0)</f>
        <v>0.01793331053</v>
      </c>
      <c r="T145" s="129">
        <f t="shared" si="326"/>
        <v>0</v>
      </c>
      <c r="U145" s="129">
        <f>+IF(S145=0,0,IF(S145&lt;=Hoja2!$N$5,Hoja2!$M$5,IF(Hoja2!M144&lt;=Hoja2!$N$6,Hoja2!$M$6,IF(S145&lt;=Hoja2!$N$7,Hoja2!$M$7,IF(S145&lt;=Hoja2!$N$8,Hoja2!$M$8,IF(S145&lt;=Hoja2!$N$9,Hoja2!$M$9,6))))))</f>
        <v>1</v>
      </c>
      <c r="V145" s="129">
        <f>+IF(T145=0,0,IF(T145&lt;=Hoja2!$O$5,Hoja2!$M$5,IF(T145&lt;=Hoja2!$O$6,Hoja2!$M$6,IF(T145&lt;=Hoja2!$O$7,Hoja2!$M$7,IF(T145&lt;=Hoja2!$O$8,Hoja2!$M$8,IF(T145&lt;=Hoja2!$O$9,Hoja2!$M$9,IF(S145&lt;=Hoja2!$O$10,Hoja2!$M$10,IF(S145&lt;=Hoja2!$O$11,Hoja2!$M$11,8))))))))</f>
        <v>0</v>
      </c>
      <c r="W145" s="156" t="str">
        <f t="shared" si="7"/>
        <v>si</v>
      </c>
      <c r="X145" s="157" t="str">
        <f t="shared" si="8"/>
        <v>no</v>
      </c>
      <c r="Y145" s="129"/>
      <c r="Z145" s="129"/>
      <c r="AA145" s="158">
        <f t="shared" si="37"/>
        <v>0</v>
      </c>
      <c r="AB145" s="159">
        <f t="shared" si="38"/>
        <v>0</v>
      </c>
      <c r="AC145" s="159">
        <f t="shared" si="39"/>
        <v>0</v>
      </c>
      <c r="AD145" s="159">
        <f t="shared" si="40"/>
        <v>0</v>
      </c>
      <c r="AE145" s="209">
        <f t="shared" si="41"/>
        <v>0</v>
      </c>
      <c r="AF145" s="210">
        <f t="shared" si="42"/>
        <v>0</v>
      </c>
      <c r="AG145" s="210">
        <f t="shared" si="43"/>
        <v>0</v>
      </c>
      <c r="AH145" s="210">
        <f t="shared" si="44"/>
        <v>0</v>
      </c>
      <c r="AI145" s="211">
        <f t="shared" si="45"/>
        <v>0</v>
      </c>
      <c r="AJ145" s="212">
        <f t="shared" si="46"/>
        <v>0</v>
      </c>
      <c r="AK145" s="129"/>
      <c r="AL145" s="213">
        <f t="shared" si="47"/>
        <v>0</v>
      </c>
      <c r="AM145" s="214">
        <f t="shared" si="48"/>
        <v>0</v>
      </c>
      <c r="AN145" s="214">
        <f t="shared" si="49"/>
        <v>0</v>
      </c>
      <c r="AO145" s="215">
        <f t="shared" si="23"/>
        <v>0</v>
      </c>
      <c r="AP145" s="172">
        <f t="shared" si="9"/>
        <v>232795.3345</v>
      </c>
      <c r="AQ145" s="129"/>
      <c r="AR145" s="216">
        <f t="shared" si="50"/>
        <v>35000</v>
      </c>
      <c r="AS145" s="217">
        <f t="shared" si="51"/>
        <v>28452.97567</v>
      </c>
      <c r="AT145" s="217">
        <f t="shared" si="24"/>
        <v>1000</v>
      </c>
      <c r="AU145" s="218">
        <f t="shared" si="30"/>
        <v>3000</v>
      </c>
      <c r="AV145" s="129"/>
      <c r="AW145" s="219">
        <f t="shared" ref="AW145:AX145" si="327">+IF(SUM(U140:U144)&gt;SUM(AW140:AW144),1,0)</f>
        <v>0</v>
      </c>
      <c r="AX145" s="220">
        <f t="shared" si="327"/>
        <v>0</v>
      </c>
      <c r="AY145" s="129"/>
      <c r="AZ145" s="181">
        <f t="shared" si="11"/>
        <v>2282.010432</v>
      </c>
      <c r="BA145" s="129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>
        <f t="shared" si="2"/>
        <v>180000</v>
      </c>
      <c r="BQ145" s="129">
        <f t="shared" si="3"/>
        <v>225000</v>
      </c>
      <c r="BR145" s="129">
        <f t="shared" si="4"/>
        <v>360000</v>
      </c>
    </row>
    <row r="146" ht="14.25" customHeight="1">
      <c r="A146" s="63">
        <f t="shared" si="12"/>
        <v>143</v>
      </c>
      <c r="C146" s="205">
        <f t="shared" si="33"/>
        <v>23000</v>
      </c>
      <c r="D146" s="176">
        <f t="shared" si="34"/>
        <v>82097.42314</v>
      </c>
      <c r="E146" s="206">
        <f t="shared" si="5"/>
        <v>105097.4231</v>
      </c>
      <c r="F146" s="129"/>
      <c r="G146" s="205">
        <f t="shared" si="15"/>
        <v>18000</v>
      </c>
      <c r="H146" s="206">
        <f t="shared" si="16"/>
        <v>45000</v>
      </c>
      <c r="I146" s="129"/>
      <c r="J146" s="207">
        <f t="shared" si="35"/>
        <v>58159.08182</v>
      </c>
      <c r="K146" s="208">
        <f t="shared" si="54"/>
        <v>33070.63909</v>
      </c>
      <c r="L146" s="129"/>
      <c r="M146" s="129"/>
      <c r="N146" s="129"/>
      <c r="O146" s="129"/>
      <c r="P146" s="129"/>
      <c r="Q146" s="129">
        <v>0.0</v>
      </c>
      <c r="R146" s="129">
        <v>0.0</v>
      </c>
      <c r="S146" s="129">
        <f t="shared" ref="S146:T146" si="328">+IF(Q146=1,RAND(),0)</f>
        <v>0</v>
      </c>
      <c r="T146" s="129">
        <f t="shared" si="328"/>
        <v>0</v>
      </c>
      <c r="U146" s="129">
        <f>+IF(S146=0,0,IF(S146&lt;=Hoja2!$N$5,Hoja2!$M$5,IF(Hoja2!M145&lt;=Hoja2!$N$6,Hoja2!$M$6,IF(S146&lt;=Hoja2!$N$7,Hoja2!$M$7,IF(S146&lt;=Hoja2!$N$8,Hoja2!$M$8,IF(S146&lt;=Hoja2!$N$9,Hoja2!$M$9,6))))))</f>
        <v>0</v>
      </c>
      <c r="V146" s="129">
        <f>+IF(T146=0,0,IF(T146&lt;=Hoja2!$O$5,Hoja2!$M$5,IF(T146&lt;=Hoja2!$O$6,Hoja2!$M$6,IF(T146&lt;=Hoja2!$O$7,Hoja2!$M$7,IF(T146&lt;=Hoja2!$O$8,Hoja2!$M$8,IF(T146&lt;=Hoja2!$O$9,Hoja2!$M$9,IF(S146&lt;=Hoja2!$O$10,Hoja2!$M$10,IF(S146&lt;=Hoja2!$O$11,Hoja2!$M$11,8))))))))</f>
        <v>0</v>
      </c>
      <c r="W146" s="156" t="str">
        <f t="shared" si="7"/>
        <v>si</v>
      </c>
      <c r="X146" s="157" t="str">
        <f t="shared" si="8"/>
        <v>no</v>
      </c>
      <c r="Y146" s="129"/>
      <c r="Z146" s="129"/>
      <c r="AA146" s="158">
        <f t="shared" si="37"/>
        <v>0</v>
      </c>
      <c r="AB146" s="159">
        <f t="shared" si="38"/>
        <v>0</v>
      </c>
      <c r="AC146" s="159">
        <f t="shared" si="39"/>
        <v>0</v>
      </c>
      <c r="AD146" s="159">
        <f t="shared" si="40"/>
        <v>0</v>
      </c>
      <c r="AE146" s="209">
        <f t="shared" si="41"/>
        <v>0</v>
      </c>
      <c r="AF146" s="210">
        <f t="shared" si="42"/>
        <v>0</v>
      </c>
      <c r="AG146" s="210">
        <f t="shared" si="43"/>
        <v>73000</v>
      </c>
      <c r="AH146" s="210">
        <f t="shared" si="44"/>
        <v>0</v>
      </c>
      <c r="AI146" s="211">
        <f t="shared" si="45"/>
        <v>0</v>
      </c>
      <c r="AJ146" s="212">
        <f t="shared" si="46"/>
        <v>0</v>
      </c>
      <c r="AK146" s="129"/>
      <c r="AL146" s="213">
        <f t="shared" si="47"/>
        <v>0</v>
      </c>
      <c r="AM146" s="214">
        <f t="shared" si="48"/>
        <v>0</v>
      </c>
      <c r="AN146" s="214">
        <f t="shared" si="49"/>
        <v>0</v>
      </c>
      <c r="AO146" s="215">
        <f t="shared" si="23"/>
        <v>0</v>
      </c>
      <c r="AP146" s="172">
        <f t="shared" si="9"/>
        <v>254902.5769</v>
      </c>
      <c r="AQ146" s="129"/>
      <c r="AR146" s="216">
        <f t="shared" si="50"/>
        <v>35000</v>
      </c>
      <c r="AS146" s="217">
        <f t="shared" si="51"/>
        <v>29107.2424</v>
      </c>
      <c r="AT146" s="217">
        <f t="shared" si="24"/>
        <v>1000</v>
      </c>
      <c r="AU146" s="218">
        <f t="shared" si="30"/>
        <v>3000</v>
      </c>
      <c r="AV146" s="129"/>
      <c r="AW146" s="219">
        <f t="shared" ref="AW146:AX146" si="329">+IF(SUM(U141:U145)&gt;SUM(AW141:AW145),1,0)</f>
        <v>1</v>
      </c>
      <c r="AX146" s="220">
        <f t="shared" si="329"/>
        <v>0</v>
      </c>
      <c r="AY146" s="129"/>
      <c r="AZ146" s="181">
        <f t="shared" si="11"/>
        <v>2645.429674</v>
      </c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>
        <f t="shared" si="2"/>
        <v>180000</v>
      </c>
      <c r="BQ146" s="129">
        <f t="shared" si="3"/>
        <v>225000</v>
      </c>
      <c r="BR146" s="129">
        <f t="shared" si="4"/>
        <v>360000</v>
      </c>
    </row>
    <row r="147" ht="14.25" customHeight="1">
      <c r="A147" s="63">
        <f t="shared" si="12"/>
        <v>144</v>
      </c>
      <c r="C147" s="205">
        <f t="shared" si="33"/>
        <v>98000</v>
      </c>
      <c r="D147" s="176">
        <f t="shared" si="34"/>
        <v>95682.72927</v>
      </c>
      <c r="E147" s="206">
        <f t="shared" si="5"/>
        <v>193682.7293</v>
      </c>
      <c r="F147" s="129"/>
      <c r="G147" s="205">
        <f t="shared" si="15"/>
        <v>17000</v>
      </c>
      <c r="H147" s="206">
        <f t="shared" si="16"/>
        <v>42000</v>
      </c>
      <c r="I147" s="129"/>
      <c r="J147" s="207">
        <f t="shared" si="35"/>
        <v>68261.99532</v>
      </c>
      <c r="K147" s="208">
        <f t="shared" si="54"/>
        <v>56246.00212</v>
      </c>
      <c r="L147" s="129"/>
      <c r="M147" s="129"/>
      <c r="N147" s="129"/>
      <c r="O147" s="129"/>
      <c r="P147" s="129"/>
      <c r="Q147" s="129">
        <v>0.0</v>
      </c>
      <c r="R147" s="129">
        <v>0.0</v>
      </c>
      <c r="S147" s="129">
        <f t="shared" ref="S147:T147" si="330">+IF(Q147=1,RAND(),0)</f>
        <v>0</v>
      </c>
      <c r="T147" s="129">
        <f t="shared" si="330"/>
        <v>0</v>
      </c>
      <c r="U147" s="129">
        <f>+IF(S147=0,0,IF(S147&lt;=Hoja2!$N$5,Hoja2!$M$5,IF(Hoja2!M146&lt;=Hoja2!$N$6,Hoja2!$M$6,IF(S147&lt;=Hoja2!$N$7,Hoja2!$M$7,IF(S147&lt;=Hoja2!$N$8,Hoja2!$M$8,IF(S147&lt;=Hoja2!$N$9,Hoja2!$M$9,6))))))</f>
        <v>0</v>
      </c>
      <c r="V147" s="129">
        <f>+IF(T147=0,0,IF(T147&lt;=Hoja2!$O$5,Hoja2!$M$5,IF(T147&lt;=Hoja2!$O$6,Hoja2!$M$6,IF(T147&lt;=Hoja2!$O$7,Hoja2!$M$7,IF(T147&lt;=Hoja2!$O$8,Hoja2!$M$8,IF(T147&lt;=Hoja2!$O$9,Hoja2!$M$9,IF(S147&lt;=Hoja2!$O$10,Hoja2!$M$10,IF(S147&lt;=Hoja2!$O$11,Hoja2!$M$11,8))))))))</f>
        <v>0</v>
      </c>
      <c r="W147" s="156" t="str">
        <f t="shared" si="7"/>
        <v>si</v>
      </c>
      <c r="X147" s="157" t="str">
        <f t="shared" si="8"/>
        <v>no</v>
      </c>
      <c r="Y147" s="129"/>
      <c r="Z147" s="129"/>
      <c r="AA147" s="158">
        <f t="shared" si="37"/>
        <v>0</v>
      </c>
      <c r="AB147" s="159">
        <f t="shared" si="38"/>
        <v>0</v>
      </c>
      <c r="AC147" s="159">
        <f t="shared" si="39"/>
        <v>0</v>
      </c>
      <c r="AD147" s="159">
        <f t="shared" si="40"/>
        <v>0</v>
      </c>
      <c r="AE147" s="209">
        <f t="shared" si="41"/>
        <v>0</v>
      </c>
      <c r="AF147" s="210">
        <f t="shared" si="42"/>
        <v>0</v>
      </c>
      <c r="AG147" s="210">
        <f t="shared" si="43"/>
        <v>0</v>
      </c>
      <c r="AH147" s="210">
        <f t="shared" si="44"/>
        <v>0</v>
      </c>
      <c r="AI147" s="211">
        <f t="shared" si="45"/>
        <v>0</v>
      </c>
      <c r="AJ147" s="212">
        <f t="shared" si="46"/>
        <v>0</v>
      </c>
      <c r="AK147" s="129"/>
      <c r="AL147" s="213">
        <f t="shared" si="47"/>
        <v>110000</v>
      </c>
      <c r="AM147" s="214">
        <f t="shared" si="48"/>
        <v>0</v>
      </c>
      <c r="AN147" s="214">
        <f t="shared" si="49"/>
        <v>0</v>
      </c>
      <c r="AO147" s="215">
        <f t="shared" si="23"/>
        <v>0</v>
      </c>
      <c r="AP147" s="172">
        <f t="shared" si="9"/>
        <v>166317.2707</v>
      </c>
      <c r="AQ147" s="129"/>
      <c r="AR147" s="216">
        <f t="shared" si="50"/>
        <v>35000</v>
      </c>
      <c r="AS147" s="217">
        <f t="shared" si="51"/>
        <v>28414.69387</v>
      </c>
      <c r="AT147" s="217">
        <f t="shared" si="24"/>
        <v>1000</v>
      </c>
      <c r="AU147" s="218">
        <f t="shared" si="30"/>
        <v>3000</v>
      </c>
      <c r="AV147" s="129"/>
      <c r="AW147" s="219">
        <f t="shared" ref="AW147:AX147" si="331">+IF(SUM(U142:U146)&gt;SUM(AW142:AW146),1,0)</f>
        <v>0</v>
      </c>
      <c r="AX147" s="220">
        <f t="shared" si="331"/>
        <v>0</v>
      </c>
      <c r="AY147" s="129"/>
      <c r="AZ147" s="181">
        <f t="shared" si="11"/>
        <v>2467.521137</v>
      </c>
      <c r="BA147" s="129"/>
      <c r="BB147" s="129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>
        <f t="shared" si="2"/>
        <v>180000</v>
      </c>
      <c r="BQ147" s="129">
        <f t="shared" si="3"/>
        <v>225000</v>
      </c>
      <c r="BR147" s="129">
        <f t="shared" si="4"/>
        <v>360000</v>
      </c>
    </row>
    <row r="148" ht="14.25" customHeight="1">
      <c r="A148" s="63">
        <f t="shared" si="12"/>
        <v>145</v>
      </c>
      <c r="C148" s="205">
        <f t="shared" si="33"/>
        <v>63000</v>
      </c>
      <c r="D148" s="176">
        <f t="shared" si="34"/>
        <v>108380.7356</v>
      </c>
      <c r="E148" s="206">
        <f t="shared" si="5"/>
        <v>171380.7356</v>
      </c>
      <c r="F148" s="129"/>
      <c r="G148" s="205">
        <f t="shared" si="15"/>
        <v>16000</v>
      </c>
      <c r="H148" s="206">
        <f t="shared" si="16"/>
        <v>39000</v>
      </c>
      <c r="I148" s="129"/>
      <c r="J148" s="207">
        <f t="shared" si="35"/>
        <v>77004.52316</v>
      </c>
      <c r="K148" s="208">
        <f t="shared" si="54"/>
        <v>78118.45534</v>
      </c>
      <c r="L148" s="129"/>
      <c r="M148" s="129"/>
      <c r="N148" s="129"/>
      <c r="O148" s="129"/>
      <c r="P148" s="129"/>
      <c r="Q148" s="129">
        <v>0.0</v>
      </c>
      <c r="R148" s="129">
        <v>0.0</v>
      </c>
      <c r="S148" s="129">
        <f t="shared" ref="S148:T148" si="332">+IF(Q148=1,RAND(),0)</f>
        <v>0</v>
      </c>
      <c r="T148" s="129">
        <f t="shared" si="332"/>
        <v>0</v>
      </c>
      <c r="U148" s="129">
        <f>+IF(S148=0,0,IF(S148&lt;=Hoja2!$N$5,Hoja2!$M$5,IF(Hoja2!M147&lt;=Hoja2!$N$6,Hoja2!$M$6,IF(S148&lt;=Hoja2!$N$7,Hoja2!$M$7,IF(S148&lt;=Hoja2!$N$8,Hoja2!$M$8,IF(S148&lt;=Hoja2!$N$9,Hoja2!$M$9,6))))))</f>
        <v>0</v>
      </c>
      <c r="V148" s="129">
        <f>+IF(T148=0,0,IF(T148&lt;=Hoja2!$O$5,Hoja2!$M$5,IF(T148&lt;=Hoja2!$O$6,Hoja2!$M$6,IF(T148&lt;=Hoja2!$O$7,Hoja2!$M$7,IF(T148&lt;=Hoja2!$O$8,Hoja2!$M$8,IF(T148&lt;=Hoja2!$O$9,Hoja2!$M$9,IF(S148&lt;=Hoja2!$O$10,Hoja2!$M$10,IF(S148&lt;=Hoja2!$O$11,Hoja2!$M$11,8))))))))</f>
        <v>0</v>
      </c>
      <c r="W148" s="156" t="str">
        <f t="shared" si="7"/>
        <v>si</v>
      </c>
      <c r="X148" s="157" t="str">
        <f t="shared" si="8"/>
        <v>no</v>
      </c>
      <c r="Y148" s="129"/>
      <c r="Z148" s="129"/>
      <c r="AA148" s="158">
        <f t="shared" si="37"/>
        <v>0</v>
      </c>
      <c r="AB148" s="159">
        <f t="shared" si="38"/>
        <v>0</v>
      </c>
      <c r="AC148" s="159">
        <f t="shared" si="39"/>
        <v>0</v>
      </c>
      <c r="AD148" s="159">
        <f t="shared" si="40"/>
        <v>0</v>
      </c>
      <c r="AE148" s="209">
        <f t="shared" si="41"/>
        <v>0</v>
      </c>
      <c r="AF148" s="210">
        <f t="shared" si="42"/>
        <v>0</v>
      </c>
      <c r="AG148" s="210">
        <f t="shared" si="43"/>
        <v>0</v>
      </c>
      <c r="AH148" s="210">
        <f t="shared" si="44"/>
        <v>0</v>
      </c>
      <c r="AI148" s="211">
        <f t="shared" si="45"/>
        <v>0</v>
      </c>
      <c r="AJ148" s="212">
        <f t="shared" si="46"/>
        <v>0</v>
      </c>
      <c r="AK148" s="129"/>
      <c r="AL148" s="213">
        <f t="shared" si="47"/>
        <v>0</v>
      </c>
      <c r="AM148" s="214">
        <f t="shared" si="48"/>
        <v>0</v>
      </c>
      <c r="AN148" s="214">
        <f t="shared" si="49"/>
        <v>0</v>
      </c>
      <c r="AO148" s="215">
        <f t="shared" si="23"/>
        <v>0</v>
      </c>
      <c r="AP148" s="172">
        <f t="shared" si="9"/>
        <v>188619.2644</v>
      </c>
      <c r="AQ148" s="129"/>
      <c r="AR148" s="216">
        <f t="shared" si="50"/>
        <v>35000</v>
      </c>
      <c r="AS148" s="217">
        <f t="shared" si="51"/>
        <v>29301.99369</v>
      </c>
      <c r="AT148" s="217">
        <f t="shared" si="24"/>
        <v>1000</v>
      </c>
      <c r="AU148" s="218">
        <f t="shared" si="30"/>
        <v>3000</v>
      </c>
      <c r="AV148" s="129"/>
      <c r="AW148" s="219">
        <f t="shared" ref="AW148:AX148" si="333">+IF(SUM(U143:U147)&gt;SUM(AW143:AW147),1,0)</f>
        <v>0</v>
      </c>
      <c r="AX148" s="220">
        <f t="shared" si="333"/>
        <v>0</v>
      </c>
      <c r="AY148" s="129"/>
      <c r="AZ148" s="181">
        <f t="shared" si="11"/>
        <v>2608.161136</v>
      </c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>
        <f t="shared" si="2"/>
        <v>180000</v>
      </c>
      <c r="BQ148" s="129">
        <f t="shared" si="3"/>
        <v>225000</v>
      </c>
      <c r="BR148" s="129">
        <f t="shared" si="4"/>
        <v>360000</v>
      </c>
    </row>
    <row r="149" ht="14.25" customHeight="1">
      <c r="A149" s="63">
        <f t="shared" si="12"/>
        <v>146</v>
      </c>
      <c r="C149" s="205">
        <f t="shared" si="33"/>
        <v>101000</v>
      </c>
      <c r="D149" s="176">
        <f t="shared" si="34"/>
        <v>46362.02552</v>
      </c>
      <c r="E149" s="206">
        <f t="shared" si="5"/>
        <v>147362.0255</v>
      </c>
      <c r="F149" s="129"/>
      <c r="G149" s="205">
        <f t="shared" si="15"/>
        <v>15000</v>
      </c>
      <c r="H149" s="206">
        <f t="shared" si="16"/>
        <v>36000</v>
      </c>
      <c r="I149" s="129"/>
      <c r="J149" s="207">
        <f t="shared" si="35"/>
        <v>88119.23638</v>
      </c>
      <c r="K149" s="208">
        <f t="shared" si="54"/>
        <v>100536.4858</v>
      </c>
      <c r="L149" s="129"/>
      <c r="M149" s="129"/>
      <c r="N149" s="129"/>
      <c r="O149" s="129"/>
      <c r="P149" s="129"/>
      <c r="Q149" s="129">
        <v>0.0</v>
      </c>
      <c r="R149" s="129">
        <v>1.0</v>
      </c>
      <c r="S149" s="129">
        <f t="shared" ref="S149:T149" si="334">+IF(Q149=1,RAND(),0)</f>
        <v>0</v>
      </c>
      <c r="T149" s="129">
        <f t="shared" si="334"/>
        <v>0.001580968851</v>
      </c>
      <c r="U149" s="129">
        <f>+IF(S149=0,0,IF(S149&lt;=Hoja2!$N$5,Hoja2!$M$5,IF(Hoja2!M148&lt;=Hoja2!$N$6,Hoja2!$M$6,IF(S149&lt;=Hoja2!$N$7,Hoja2!$M$7,IF(S149&lt;=Hoja2!$N$8,Hoja2!$M$8,IF(S149&lt;=Hoja2!$N$9,Hoja2!$M$9,6))))))</f>
        <v>0</v>
      </c>
      <c r="V149" s="129">
        <f>+IF(T149=0,0,IF(T149&lt;=Hoja2!$O$5,Hoja2!$M$5,IF(T149&lt;=Hoja2!$O$6,Hoja2!$M$6,IF(T149&lt;=Hoja2!$O$7,Hoja2!$M$7,IF(T149&lt;=Hoja2!$O$8,Hoja2!$M$8,IF(T149&lt;=Hoja2!$O$9,Hoja2!$M$9,IF(S149&lt;=Hoja2!$O$10,Hoja2!$M$10,IF(S149&lt;=Hoja2!$O$11,Hoja2!$M$11,8))))))))</f>
        <v>1</v>
      </c>
      <c r="W149" s="156" t="str">
        <f t="shared" si="7"/>
        <v>si</v>
      </c>
      <c r="X149" s="157" t="str">
        <f t="shared" si="8"/>
        <v>no</v>
      </c>
      <c r="Y149" s="129"/>
      <c r="Z149" s="129"/>
      <c r="AA149" s="158">
        <f t="shared" si="37"/>
        <v>0</v>
      </c>
      <c r="AB149" s="159">
        <f t="shared" si="38"/>
        <v>0</v>
      </c>
      <c r="AC149" s="159">
        <f t="shared" si="39"/>
        <v>0</v>
      </c>
      <c r="AD149" s="159">
        <f t="shared" si="40"/>
        <v>0</v>
      </c>
      <c r="AE149" s="209">
        <f t="shared" si="41"/>
        <v>0</v>
      </c>
      <c r="AF149" s="210">
        <f t="shared" si="42"/>
        <v>0</v>
      </c>
      <c r="AG149" s="210">
        <f t="shared" si="43"/>
        <v>0</v>
      </c>
      <c r="AH149" s="210">
        <f t="shared" si="44"/>
        <v>0</v>
      </c>
      <c r="AI149" s="211">
        <f t="shared" si="45"/>
        <v>0</v>
      </c>
      <c r="AJ149" s="212">
        <f t="shared" si="46"/>
        <v>0</v>
      </c>
      <c r="AK149" s="129"/>
      <c r="AL149" s="213">
        <f t="shared" si="47"/>
        <v>73000</v>
      </c>
      <c r="AM149" s="214">
        <f t="shared" si="48"/>
        <v>0</v>
      </c>
      <c r="AN149" s="214">
        <f t="shared" si="49"/>
        <v>75000</v>
      </c>
      <c r="AO149" s="215">
        <f t="shared" si="23"/>
        <v>0</v>
      </c>
      <c r="AP149" s="172">
        <f t="shared" si="9"/>
        <v>212637.9745</v>
      </c>
      <c r="AQ149" s="129"/>
      <c r="AR149" s="216">
        <f t="shared" si="50"/>
        <v>35000</v>
      </c>
      <c r="AS149" s="217">
        <f t="shared" si="51"/>
        <v>29018.71006</v>
      </c>
      <c r="AT149" s="217">
        <f t="shared" si="24"/>
        <v>1000</v>
      </c>
      <c r="AU149" s="218">
        <f t="shared" si="30"/>
        <v>3000</v>
      </c>
      <c r="AV149" s="129"/>
      <c r="AW149" s="219">
        <f t="shared" ref="AW149:AX149" si="335">+IF(SUM(U144:U148)&gt;SUM(AW144:AW148),1,0)</f>
        <v>0</v>
      </c>
      <c r="AX149" s="220">
        <f t="shared" si="335"/>
        <v>0</v>
      </c>
      <c r="AY149" s="129"/>
      <c r="AZ149" s="181">
        <f t="shared" si="11"/>
        <v>2954.913348</v>
      </c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>
        <f t="shared" si="2"/>
        <v>180000</v>
      </c>
      <c r="BQ149" s="129">
        <f t="shared" si="3"/>
        <v>225000</v>
      </c>
      <c r="BR149" s="129">
        <f t="shared" si="4"/>
        <v>360000</v>
      </c>
    </row>
    <row r="150" ht="14.25" customHeight="1">
      <c r="A150" s="63">
        <f t="shared" si="12"/>
        <v>147</v>
      </c>
      <c r="C150" s="205">
        <f t="shared" si="33"/>
        <v>66000</v>
      </c>
      <c r="D150" s="176">
        <f t="shared" si="34"/>
        <v>59968.5274</v>
      </c>
      <c r="E150" s="206">
        <f t="shared" si="5"/>
        <v>125968.5274</v>
      </c>
      <c r="F150" s="129"/>
      <c r="G150" s="205">
        <f t="shared" si="15"/>
        <v>14000</v>
      </c>
      <c r="H150" s="206">
        <f t="shared" si="16"/>
        <v>33000</v>
      </c>
      <c r="I150" s="129"/>
      <c r="J150" s="207">
        <f t="shared" si="35"/>
        <v>0</v>
      </c>
      <c r="K150" s="208">
        <f t="shared" si="54"/>
        <v>124123.3025</v>
      </c>
      <c r="L150" s="129"/>
      <c r="M150" s="129"/>
      <c r="N150" s="129"/>
      <c r="O150" s="129"/>
      <c r="P150" s="129"/>
      <c r="Q150" s="129">
        <v>0.0</v>
      </c>
      <c r="R150" s="129">
        <v>0.0</v>
      </c>
      <c r="S150" s="129">
        <f t="shared" ref="S150:T150" si="336">+IF(Q150=1,RAND(),0)</f>
        <v>0</v>
      </c>
      <c r="T150" s="129">
        <f t="shared" si="336"/>
        <v>0</v>
      </c>
      <c r="U150" s="129">
        <f>+IF(S150=0,0,IF(S150&lt;=Hoja2!$N$5,Hoja2!$M$5,IF(Hoja2!M149&lt;=Hoja2!$N$6,Hoja2!$M$6,IF(S150&lt;=Hoja2!$N$7,Hoja2!$M$7,IF(S150&lt;=Hoja2!$N$8,Hoja2!$M$8,IF(S150&lt;=Hoja2!$N$9,Hoja2!$M$9,6))))))</f>
        <v>0</v>
      </c>
      <c r="V150" s="129">
        <f>+IF(T150=0,0,IF(T150&lt;=Hoja2!$O$5,Hoja2!$M$5,IF(T150&lt;=Hoja2!$O$6,Hoja2!$M$6,IF(T150&lt;=Hoja2!$O$7,Hoja2!$M$7,IF(T150&lt;=Hoja2!$O$8,Hoja2!$M$8,IF(T150&lt;=Hoja2!$O$9,Hoja2!$M$9,IF(S150&lt;=Hoja2!$O$10,Hoja2!$M$10,IF(S150&lt;=Hoja2!$O$11,Hoja2!$M$11,8))))))))</f>
        <v>0</v>
      </c>
      <c r="W150" s="156" t="str">
        <f t="shared" si="7"/>
        <v>si</v>
      </c>
      <c r="X150" s="157" t="str">
        <f t="shared" si="8"/>
        <v>no</v>
      </c>
      <c r="Y150" s="129"/>
      <c r="Z150" s="129"/>
      <c r="AA150" s="158">
        <f t="shared" si="37"/>
        <v>110000</v>
      </c>
      <c r="AB150" s="159">
        <f t="shared" si="38"/>
        <v>0</v>
      </c>
      <c r="AC150" s="159">
        <f t="shared" si="39"/>
        <v>0</v>
      </c>
      <c r="AD150" s="159">
        <f t="shared" si="40"/>
        <v>0</v>
      </c>
      <c r="AE150" s="209">
        <f t="shared" si="41"/>
        <v>0</v>
      </c>
      <c r="AF150" s="210">
        <f t="shared" si="42"/>
        <v>0</v>
      </c>
      <c r="AG150" s="210">
        <f t="shared" si="43"/>
        <v>0</v>
      </c>
      <c r="AH150" s="210">
        <f t="shared" si="44"/>
        <v>0</v>
      </c>
      <c r="AI150" s="211">
        <f t="shared" si="45"/>
        <v>0</v>
      </c>
      <c r="AJ150" s="212">
        <f t="shared" si="46"/>
        <v>0</v>
      </c>
      <c r="AK150" s="129"/>
      <c r="AL150" s="213">
        <f t="shared" si="47"/>
        <v>0</v>
      </c>
      <c r="AM150" s="214">
        <f t="shared" si="48"/>
        <v>0</v>
      </c>
      <c r="AN150" s="214">
        <f t="shared" si="49"/>
        <v>0</v>
      </c>
      <c r="AO150" s="215">
        <f t="shared" si="23"/>
        <v>0</v>
      </c>
      <c r="AP150" s="172">
        <f t="shared" si="9"/>
        <v>234031.4726</v>
      </c>
      <c r="AQ150" s="129"/>
      <c r="AR150" s="216">
        <f t="shared" si="50"/>
        <v>35000</v>
      </c>
      <c r="AS150" s="217">
        <f t="shared" si="51"/>
        <v>28393.49812</v>
      </c>
      <c r="AT150" s="217">
        <f t="shared" si="24"/>
        <v>1000</v>
      </c>
      <c r="AU150" s="218">
        <f t="shared" si="30"/>
        <v>3000</v>
      </c>
      <c r="AV150" s="129"/>
      <c r="AW150" s="219">
        <f t="shared" ref="AW150:AX150" si="337">+IF(SUM(U145:U149)&gt;SUM(AW145:AW149),1,0)</f>
        <v>0</v>
      </c>
      <c r="AX150" s="220">
        <f t="shared" si="337"/>
        <v>1</v>
      </c>
      <c r="AY150" s="129"/>
      <c r="AZ150" s="181">
        <f t="shared" si="11"/>
        <v>1901.771599</v>
      </c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>
        <f t="shared" si="2"/>
        <v>180000</v>
      </c>
      <c r="BQ150" s="129">
        <f t="shared" si="3"/>
        <v>225000</v>
      </c>
      <c r="BR150" s="129">
        <f t="shared" si="4"/>
        <v>360000</v>
      </c>
    </row>
    <row r="151" ht="14.25" customHeight="1">
      <c r="A151" s="63">
        <f t="shared" si="12"/>
        <v>148</v>
      </c>
      <c r="C151" s="205">
        <f t="shared" si="33"/>
        <v>31000</v>
      </c>
      <c r="D151" s="176">
        <f t="shared" si="34"/>
        <v>71492.44037</v>
      </c>
      <c r="E151" s="206">
        <f t="shared" si="5"/>
        <v>102492.4404</v>
      </c>
      <c r="F151" s="129"/>
      <c r="G151" s="205">
        <f t="shared" si="15"/>
        <v>13000</v>
      </c>
      <c r="H151" s="206">
        <f t="shared" si="16"/>
        <v>30000</v>
      </c>
      <c r="I151" s="129"/>
      <c r="J151" s="207">
        <f t="shared" si="35"/>
        <v>10310.75973</v>
      </c>
      <c r="K151" s="208">
        <f t="shared" si="54"/>
        <v>36773.4439</v>
      </c>
      <c r="L151" s="129"/>
      <c r="M151" s="129"/>
      <c r="N151" s="129"/>
      <c r="O151" s="129"/>
      <c r="P151" s="129"/>
      <c r="Q151" s="129">
        <v>0.0</v>
      </c>
      <c r="R151" s="129">
        <v>0.0</v>
      </c>
      <c r="S151" s="129">
        <f t="shared" ref="S151:T151" si="338">+IF(Q151=1,RAND(),0)</f>
        <v>0</v>
      </c>
      <c r="T151" s="129">
        <f t="shared" si="338"/>
        <v>0</v>
      </c>
      <c r="U151" s="129">
        <f>+IF(S151=0,0,IF(S151&lt;=Hoja2!$N$5,Hoja2!$M$5,IF(Hoja2!M150&lt;=Hoja2!$N$6,Hoja2!$M$6,IF(S151&lt;=Hoja2!$N$7,Hoja2!$M$7,IF(S151&lt;=Hoja2!$N$8,Hoja2!$M$8,IF(S151&lt;=Hoja2!$N$9,Hoja2!$M$9,6))))))</f>
        <v>0</v>
      </c>
      <c r="V151" s="129">
        <f>+IF(T151=0,0,IF(T151&lt;=Hoja2!$O$5,Hoja2!$M$5,IF(T151&lt;=Hoja2!$O$6,Hoja2!$M$6,IF(T151&lt;=Hoja2!$O$7,Hoja2!$M$7,IF(T151&lt;=Hoja2!$O$8,Hoja2!$M$8,IF(T151&lt;=Hoja2!$O$9,Hoja2!$M$9,IF(S151&lt;=Hoja2!$O$10,Hoja2!$M$10,IF(S151&lt;=Hoja2!$O$11,Hoja2!$M$11,8))))))))</f>
        <v>0</v>
      </c>
      <c r="W151" s="156" t="str">
        <f t="shared" si="7"/>
        <v>si</v>
      </c>
      <c r="X151" s="157" t="str">
        <f t="shared" si="8"/>
        <v>no</v>
      </c>
      <c r="Y151" s="129"/>
      <c r="Z151" s="129"/>
      <c r="AA151" s="158">
        <f t="shared" si="37"/>
        <v>0</v>
      </c>
      <c r="AB151" s="159">
        <f t="shared" si="38"/>
        <v>0</v>
      </c>
      <c r="AC151" s="159">
        <f t="shared" si="39"/>
        <v>0</v>
      </c>
      <c r="AD151" s="159">
        <f t="shared" si="40"/>
        <v>0</v>
      </c>
      <c r="AE151" s="209">
        <f t="shared" si="41"/>
        <v>0</v>
      </c>
      <c r="AF151" s="210">
        <f t="shared" si="42"/>
        <v>110000</v>
      </c>
      <c r="AG151" s="210">
        <f t="shared" si="43"/>
        <v>0</v>
      </c>
      <c r="AH151" s="210">
        <f t="shared" si="44"/>
        <v>0</v>
      </c>
      <c r="AI151" s="211">
        <f t="shared" si="45"/>
        <v>0</v>
      </c>
      <c r="AJ151" s="212">
        <f t="shared" si="46"/>
        <v>0</v>
      </c>
      <c r="AK151" s="129"/>
      <c r="AL151" s="213">
        <f t="shared" si="47"/>
        <v>0</v>
      </c>
      <c r="AM151" s="214">
        <f t="shared" si="48"/>
        <v>0</v>
      </c>
      <c r="AN151" s="214">
        <f t="shared" si="49"/>
        <v>0</v>
      </c>
      <c r="AO151" s="215">
        <f t="shared" si="23"/>
        <v>0</v>
      </c>
      <c r="AP151" s="172">
        <f t="shared" si="9"/>
        <v>257507.5596</v>
      </c>
      <c r="AQ151" s="129"/>
      <c r="AR151" s="216">
        <f t="shared" si="50"/>
        <v>35000</v>
      </c>
      <c r="AS151" s="217">
        <f t="shared" si="51"/>
        <v>30476.08703</v>
      </c>
      <c r="AT151" s="217">
        <f t="shared" si="24"/>
        <v>1000</v>
      </c>
      <c r="AU151" s="218">
        <f t="shared" si="30"/>
        <v>3000</v>
      </c>
      <c r="AV151" s="129"/>
      <c r="AW151" s="219">
        <f t="shared" ref="AW151:AX151" si="339">+IF(SUM(U146:U150)&gt;SUM(AW146:AW150),1,0)</f>
        <v>0</v>
      </c>
      <c r="AX151" s="220">
        <f t="shared" si="339"/>
        <v>0</v>
      </c>
      <c r="AY151" s="129"/>
      <c r="AZ151" s="181">
        <f t="shared" si="11"/>
        <v>3400.388223</v>
      </c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>
        <f t="shared" si="2"/>
        <v>180000</v>
      </c>
      <c r="BQ151" s="129">
        <f t="shared" si="3"/>
        <v>225000</v>
      </c>
      <c r="BR151" s="129">
        <f t="shared" si="4"/>
        <v>360000</v>
      </c>
    </row>
    <row r="152" ht="14.25" customHeight="1">
      <c r="A152" s="63">
        <f t="shared" si="12"/>
        <v>149</v>
      </c>
      <c r="C152" s="205">
        <f t="shared" si="33"/>
        <v>0</v>
      </c>
      <c r="D152" s="176">
        <f t="shared" si="34"/>
        <v>88297.85221</v>
      </c>
      <c r="E152" s="206">
        <f t="shared" si="5"/>
        <v>88297.85221</v>
      </c>
      <c r="F152" s="129"/>
      <c r="G152" s="205">
        <f t="shared" si="15"/>
        <v>12000</v>
      </c>
      <c r="H152" s="206">
        <f t="shared" si="16"/>
        <v>27000</v>
      </c>
      <c r="I152" s="129"/>
      <c r="J152" s="207">
        <f t="shared" si="35"/>
        <v>20014.10255</v>
      </c>
      <c r="K152" s="208">
        <f t="shared" si="54"/>
        <v>59624.00152</v>
      </c>
      <c r="L152" s="129"/>
      <c r="M152" s="129"/>
      <c r="N152" s="129"/>
      <c r="O152" s="129"/>
      <c r="P152" s="129"/>
      <c r="Q152" s="129">
        <v>0.0</v>
      </c>
      <c r="R152" s="129">
        <v>0.0</v>
      </c>
      <c r="S152" s="129">
        <f t="shared" ref="S152:T152" si="340">+IF(Q152=1,RAND(),0)</f>
        <v>0</v>
      </c>
      <c r="T152" s="129">
        <f t="shared" si="340"/>
        <v>0</v>
      </c>
      <c r="U152" s="129">
        <f>+IF(S152=0,0,IF(S152&lt;=Hoja2!$N$5,Hoja2!$M$5,IF(Hoja2!M151&lt;=Hoja2!$N$6,Hoja2!$M$6,IF(S152&lt;=Hoja2!$N$7,Hoja2!$M$7,IF(S152&lt;=Hoja2!$N$8,Hoja2!$M$8,IF(S152&lt;=Hoja2!$N$9,Hoja2!$M$9,6))))))</f>
        <v>0</v>
      </c>
      <c r="V152" s="129">
        <f>+IF(T152=0,0,IF(T152&lt;=Hoja2!$O$5,Hoja2!$M$5,IF(T152&lt;=Hoja2!$O$6,Hoja2!$M$6,IF(T152&lt;=Hoja2!$O$7,Hoja2!$M$7,IF(T152&lt;=Hoja2!$O$8,Hoja2!$M$8,IF(T152&lt;=Hoja2!$O$9,Hoja2!$M$9,IF(S152&lt;=Hoja2!$O$10,Hoja2!$M$10,IF(S152&lt;=Hoja2!$O$11,Hoja2!$M$11,8))))))))</f>
        <v>0</v>
      </c>
      <c r="W152" s="156" t="str">
        <f t="shared" si="7"/>
        <v>si</v>
      </c>
      <c r="X152" s="157" t="str">
        <f t="shared" si="8"/>
        <v>no</v>
      </c>
      <c r="Y152" s="129"/>
      <c r="Z152" s="129"/>
      <c r="AA152" s="158">
        <f t="shared" si="37"/>
        <v>0</v>
      </c>
      <c r="AB152" s="159">
        <f t="shared" si="38"/>
        <v>0</v>
      </c>
      <c r="AC152" s="159">
        <f t="shared" si="39"/>
        <v>0</v>
      </c>
      <c r="AD152" s="159">
        <f t="shared" si="40"/>
        <v>0</v>
      </c>
      <c r="AE152" s="209">
        <f t="shared" si="41"/>
        <v>0</v>
      </c>
      <c r="AF152" s="210">
        <f t="shared" si="42"/>
        <v>0</v>
      </c>
      <c r="AG152" s="210">
        <f t="shared" si="43"/>
        <v>0</v>
      </c>
      <c r="AH152" s="210">
        <f t="shared" si="44"/>
        <v>0</v>
      </c>
      <c r="AI152" s="211">
        <f t="shared" si="45"/>
        <v>0</v>
      </c>
      <c r="AJ152" s="212">
        <f t="shared" si="46"/>
        <v>0</v>
      </c>
      <c r="AK152" s="129"/>
      <c r="AL152" s="213">
        <f t="shared" si="47"/>
        <v>0</v>
      </c>
      <c r="AM152" s="214">
        <f t="shared" si="48"/>
        <v>0</v>
      </c>
      <c r="AN152" s="214">
        <f t="shared" si="49"/>
        <v>0</v>
      </c>
      <c r="AO152" s="215">
        <f t="shared" si="23"/>
        <v>0</v>
      </c>
      <c r="AP152" s="172">
        <f t="shared" si="9"/>
        <v>271702.1478</v>
      </c>
      <c r="AQ152" s="129"/>
      <c r="AR152" s="216">
        <f t="shared" si="50"/>
        <v>31000</v>
      </c>
      <c r="AS152" s="217">
        <f t="shared" si="51"/>
        <v>25194.58816</v>
      </c>
      <c r="AT152" s="217">
        <f t="shared" si="24"/>
        <v>1000</v>
      </c>
      <c r="AU152" s="218">
        <f t="shared" si="30"/>
        <v>3000</v>
      </c>
      <c r="AV152" s="129"/>
      <c r="AW152" s="219">
        <f t="shared" ref="AW152:AX152" si="341">+IF(SUM(U147:U151)&gt;SUM(AW147:AW151),1,0)</f>
        <v>0</v>
      </c>
      <c r="AX152" s="220">
        <f t="shared" si="341"/>
        <v>0</v>
      </c>
      <c r="AY152" s="129"/>
      <c r="AZ152" s="181">
        <f t="shared" si="11"/>
        <v>2403.480112</v>
      </c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>
        <f t="shared" si="2"/>
        <v>180000</v>
      </c>
      <c r="BQ152" s="129">
        <f t="shared" si="3"/>
        <v>225000</v>
      </c>
      <c r="BR152" s="129">
        <f t="shared" si="4"/>
        <v>360000</v>
      </c>
    </row>
    <row r="153" ht="14.25" customHeight="1">
      <c r="A153" s="63">
        <f t="shared" si="12"/>
        <v>150</v>
      </c>
      <c r="C153" s="205">
        <f t="shared" si="33"/>
        <v>75000</v>
      </c>
      <c r="D153" s="176">
        <f t="shared" si="34"/>
        <v>101893.4181</v>
      </c>
      <c r="E153" s="206">
        <f t="shared" si="5"/>
        <v>176893.4181</v>
      </c>
      <c r="F153" s="129"/>
      <c r="G153" s="205">
        <f t="shared" si="15"/>
        <v>11000</v>
      </c>
      <c r="H153" s="206">
        <f t="shared" si="16"/>
        <v>24000</v>
      </c>
      <c r="I153" s="129"/>
      <c r="J153" s="207">
        <f t="shared" si="35"/>
        <v>29772.1417</v>
      </c>
      <c r="K153" s="208">
        <f t="shared" si="54"/>
        <v>81523.12179</v>
      </c>
      <c r="L153" s="129"/>
      <c r="M153" s="129"/>
      <c r="N153" s="129"/>
      <c r="O153" s="129"/>
      <c r="P153" s="129"/>
      <c r="Q153" s="129">
        <v>0.0</v>
      </c>
      <c r="R153" s="129">
        <v>0.0</v>
      </c>
      <c r="S153" s="129">
        <f t="shared" ref="S153:T153" si="342">+IF(Q153=1,RAND(),0)</f>
        <v>0</v>
      </c>
      <c r="T153" s="129">
        <f t="shared" si="342"/>
        <v>0</v>
      </c>
      <c r="U153" s="129">
        <f>+IF(S153=0,0,IF(S153&lt;=Hoja2!$N$5,Hoja2!$M$5,IF(Hoja2!M152&lt;=Hoja2!$N$6,Hoja2!$M$6,IF(S153&lt;=Hoja2!$N$7,Hoja2!$M$7,IF(S153&lt;=Hoja2!$N$8,Hoja2!$M$8,IF(S153&lt;=Hoja2!$N$9,Hoja2!$M$9,6))))))</f>
        <v>0</v>
      </c>
      <c r="V153" s="129">
        <f>+IF(T153=0,0,IF(T153&lt;=Hoja2!$O$5,Hoja2!$M$5,IF(T153&lt;=Hoja2!$O$6,Hoja2!$M$6,IF(T153&lt;=Hoja2!$O$7,Hoja2!$M$7,IF(T153&lt;=Hoja2!$O$8,Hoja2!$M$8,IF(T153&lt;=Hoja2!$O$9,Hoja2!$M$9,IF(S153&lt;=Hoja2!$O$10,Hoja2!$M$10,IF(S153&lt;=Hoja2!$O$11,Hoja2!$M$11,8))))))))</f>
        <v>0</v>
      </c>
      <c r="W153" s="156" t="str">
        <f t="shared" si="7"/>
        <v>si</v>
      </c>
      <c r="X153" s="157" t="str">
        <f t="shared" si="8"/>
        <v>no</v>
      </c>
      <c r="Y153" s="129"/>
      <c r="Z153" s="129"/>
      <c r="AA153" s="158">
        <f t="shared" si="37"/>
        <v>0</v>
      </c>
      <c r="AB153" s="159">
        <f t="shared" si="38"/>
        <v>0</v>
      </c>
      <c r="AC153" s="159">
        <f t="shared" si="39"/>
        <v>0</v>
      </c>
      <c r="AD153" s="159">
        <f t="shared" si="40"/>
        <v>0</v>
      </c>
      <c r="AE153" s="209">
        <f t="shared" si="41"/>
        <v>0</v>
      </c>
      <c r="AF153" s="210">
        <f t="shared" si="42"/>
        <v>0</v>
      </c>
      <c r="AG153" s="210">
        <f t="shared" si="43"/>
        <v>0</v>
      </c>
      <c r="AH153" s="210">
        <f t="shared" si="44"/>
        <v>0</v>
      </c>
      <c r="AI153" s="211">
        <f t="shared" si="45"/>
        <v>0</v>
      </c>
      <c r="AJ153" s="212">
        <f t="shared" si="46"/>
        <v>0</v>
      </c>
      <c r="AK153" s="129"/>
      <c r="AL153" s="213">
        <f t="shared" si="47"/>
        <v>110000</v>
      </c>
      <c r="AM153" s="214">
        <f t="shared" si="48"/>
        <v>0</v>
      </c>
      <c r="AN153" s="214">
        <f t="shared" si="49"/>
        <v>0</v>
      </c>
      <c r="AO153" s="215">
        <f t="shared" si="23"/>
        <v>0</v>
      </c>
      <c r="AP153" s="172">
        <f t="shared" si="9"/>
        <v>183106.5819</v>
      </c>
      <c r="AQ153" s="129"/>
      <c r="AR153" s="216">
        <f t="shared" si="50"/>
        <v>35000</v>
      </c>
      <c r="AS153" s="217">
        <f t="shared" si="51"/>
        <v>28404.43408</v>
      </c>
      <c r="AT153" s="217">
        <f t="shared" si="24"/>
        <v>1000</v>
      </c>
      <c r="AU153" s="218">
        <f t="shared" si="30"/>
        <v>3000</v>
      </c>
      <c r="AV153" s="129"/>
      <c r="AW153" s="219">
        <f t="shared" ref="AW153:AX153" si="343">+IF(SUM(U148:U152)&gt;SUM(AW148:AW152),1,0)</f>
        <v>0</v>
      </c>
      <c r="AX153" s="220">
        <f t="shared" si="343"/>
        <v>0</v>
      </c>
      <c r="AY153" s="129"/>
      <c r="AZ153" s="181">
        <f t="shared" si="11"/>
        <v>2118.572704</v>
      </c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>
        <f t="shared" si="2"/>
        <v>180000</v>
      </c>
      <c r="BQ153" s="129">
        <f t="shared" si="3"/>
        <v>225000</v>
      </c>
      <c r="BR153" s="129">
        <f t="shared" si="4"/>
        <v>360000</v>
      </c>
    </row>
    <row r="154" ht="14.25" customHeight="1">
      <c r="A154" s="63">
        <f t="shared" si="12"/>
        <v>151</v>
      </c>
      <c r="C154" s="205">
        <f t="shared" si="33"/>
        <v>155200</v>
      </c>
      <c r="D154" s="176">
        <f t="shared" si="34"/>
        <v>40026.49928</v>
      </c>
      <c r="E154" s="206">
        <f t="shared" si="5"/>
        <v>195226.4993</v>
      </c>
      <c r="F154" s="129"/>
      <c r="G154" s="205">
        <f t="shared" si="15"/>
        <v>10000</v>
      </c>
      <c r="H154" s="206">
        <f t="shared" si="16"/>
        <v>21000</v>
      </c>
      <c r="I154" s="129"/>
      <c r="J154" s="207">
        <f t="shared" si="35"/>
        <v>39918.82653</v>
      </c>
      <c r="K154" s="208">
        <f t="shared" si="54"/>
        <v>31815.78353</v>
      </c>
      <c r="L154" s="129"/>
      <c r="M154" s="129"/>
      <c r="N154" s="129"/>
      <c r="O154" s="129"/>
      <c r="P154" s="129"/>
      <c r="Q154" s="129">
        <v>0.0</v>
      </c>
      <c r="R154" s="129">
        <v>1.0</v>
      </c>
      <c r="S154" s="129">
        <f t="shared" ref="S154:T154" si="344">+IF(Q154=1,RAND(),0)</f>
        <v>0</v>
      </c>
      <c r="T154" s="129">
        <f t="shared" si="344"/>
        <v>0.1726436066</v>
      </c>
      <c r="U154" s="129">
        <f>+IF(S154=0,0,IF(S154&lt;=Hoja2!$N$5,Hoja2!$M$5,IF(Hoja2!M153&lt;=Hoja2!$N$6,Hoja2!$M$6,IF(S154&lt;=Hoja2!$N$7,Hoja2!$M$7,IF(S154&lt;=Hoja2!$N$8,Hoja2!$M$8,IF(S154&lt;=Hoja2!$N$9,Hoja2!$M$9,6))))))</f>
        <v>0</v>
      </c>
      <c r="V154" s="129">
        <f>+IF(T154=0,0,IF(T154&lt;=Hoja2!$O$5,Hoja2!$M$5,IF(T154&lt;=Hoja2!$O$6,Hoja2!$M$6,IF(T154&lt;=Hoja2!$O$7,Hoja2!$M$7,IF(T154&lt;=Hoja2!$O$8,Hoja2!$M$8,IF(T154&lt;=Hoja2!$O$9,Hoja2!$M$9,IF(S154&lt;=Hoja2!$O$10,Hoja2!$M$10,IF(S154&lt;=Hoja2!$O$11,Hoja2!$M$11,8))))))))</f>
        <v>1</v>
      </c>
      <c r="W154" s="156" t="str">
        <f t="shared" si="7"/>
        <v>si</v>
      </c>
      <c r="X154" s="157" t="str">
        <f t="shared" si="8"/>
        <v>no</v>
      </c>
      <c r="Y154" s="129"/>
      <c r="Z154" s="129"/>
      <c r="AA154" s="158">
        <f t="shared" si="37"/>
        <v>0</v>
      </c>
      <c r="AB154" s="159">
        <f t="shared" si="38"/>
        <v>0</v>
      </c>
      <c r="AC154" s="159">
        <f t="shared" si="39"/>
        <v>0</v>
      </c>
      <c r="AD154" s="159">
        <f t="shared" si="40"/>
        <v>0</v>
      </c>
      <c r="AE154" s="209">
        <f t="shared" si="41"/>
        <v>0</v>
      </c>
      <c r="AF154" s="210">
        <f t="shared" si="42"/>
        <v>0</v>
      </c>
      <c r="AG154" s="210">
        <f t="shared" si="43"/>
        <v>73000</v>
      </c>
      <c r="AH154" s="210">
        <f t="shared" si="44"/>
        <v>0</v>
      </c>
      <c r="AI154" s="211">
        <f t="shared" si="45"/>
        <v>0</v>
      </c>
      <c r="AJ154" s="212">
        <f t="shared" si="46"/>
        <v>0</v>
      </c>
      <c r="AK154" s="129"/>
      <c r="AL154" s="213">
        <f t="shared" si="47"/>
        <v>115200</v>
      </c>
      <c r="AM154" s="214">
        <f t="shared" si="48"/>
        <v>0</v>
      </c>
      <c r="AN154" s="214">
        <f t="shared" si="49"/>
        <v>75000</v>
      </c>
      <c r="AO154" s="215">
        <f t="shared" si="23"/>
        <v>0</v>
      </c>
      <c r="AP154" s="172">
        <f t="shared" si="9"/>
        <v>164773.5007</v>
      </c>
      <c r="AQ154" s="129"/>
      <c r="AR154" s="216">
        <f t="shared" si="50"/>
        <v>35000</v>
      </c>
      <c r="AS154" s="217">
        <f t="shared" si="51"/>
        <v>28866.91885</v>
      </c>
      <c r="AT154" s="217">
        <f t="shared" si="24"/>
        <v>1000</v>
      </c>
      <c r="AU154" s="218">
        <f t="shared" si="30"/>
        <v>3000</v>
      </c>
      <c r="AV154" s="129"/>
      <c r="AW154" s="219">
        <f t="shared" ref="AW154:AX154" si="345">+IF(SUM(U149:U153)&gt;SUM(AW149:AW153),1,0)</f>
        <v>0</v>
      </c>
      <c r="AX154" s="220">
        <f t="shared" si="345"/>
        <v>0</v>
      </c>
      <c r="AY154" s="129"/>
      <c r="AZ154" s="181">
        <f t="shared" si="11"/>
        <v>2634.511649</v>
      </c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>
        <f t="shared" si="2"/>
        <v>180000</v>
      </c>
      <c r="BQ154" s="129">
        <f t="shared" si="3"/>
        <v>225000</v>
      </c>
      <c r="BR154" s="129">
        <f t="shared" si="4"/>
        <v>360000</v>
      </c>
    </row>
    <row r="155" ht="14.25" customHeight="1">
      <c r="A155" s="63">
        <f t="shared" si="12"/>
        <v>152</v>
      </c>
      <c r="C155" s="205">
        <f t="shared" si="33"/>
        <v>115000</v>
      </c>
      <c r="D155" s="176">
        <f t="shared" si="34"/>
        <v>52770.69932</v>
      </c>
      <c r="E155" s="206">
        <f t="shared" si="5"/>
        <v>167770.6993</v>
      </c>
      <c r="F155" s="129"/>
      <c r="G155" s="205">
        <f t="shared" si="15"/>
        <v>9000</v>
      </c>
      <c r="H155" s="206">
        <f t="shared" si="16"/>
        <v>18000</v>
      </c>
      <c r="I155" s="129"/>
      <c r="J155" s="207">
        <f t="shared" si="35"/>
        <v>50350.47898</v>
      </c>
      <c r="K155" s="208">
        <f t="shared" si="54"/>
        <v>55130.578</v>
      </c>
      <c r="L155" s="129"/>
      <c r="M155" s="129"/>
      <c r="N155" s="129"/>
      <c r="O155" s="129"/>
      <c r="P155" s="129"/>
      <c r="Q155" s="129">
        <v>0.0</v>
      </c>
      <c r="R155" s="129">
        <v>0.0</v>
      </c>
      <c r="S155" s="129">
        <f t="shared" ref="S155:T155" si="346">+IF(Q155=1,RAND(),0)</f>
        <v>0</v>
      </c>
      <c r="T155" s="129">
        <f t="shared" si="346"/>
        <v>0</v>
      </c>
      <c r="U155" s="129">
        <f>+IF(S155=0,0,IF(S155&lt;=Hoja2!$N$5,Hoja2!$M$5,IF(Hoja2!M154&lt;=Hoja2!$N$6,Hoja2!$M$6,IF(S155&lt;=Hoja2!$N$7,Hoja2!$M$7,IF(S155&lt;=Hoja2!$N$8,Hoja2!$M$8,IF(S155&lt;=Hoja2!$N$9,Hoja2!$M$9,6))))))</f>
        <v>0</v>
      </c>
      <c r="V155" s="129">
        <f>+IF(T155=0,0,IF(T155&lt;=Hoja2!$O$5,Hoja2!$M$5,IF(T155&lt;=Hoja2!$O$6,Hoja2!$M$6,IF(T155&lt;=Hoja2!$O$7,Hoja2!$M$7,IF(T155&lt;=Hoja2!$O$8,Hoja2!$M$8,IF(T155&lt;=Hoja2!$O$9,Hoja2!$M$9,IF(S155&lt;=Hoja2!$O$10,Hoja2!$M$10,IF(S155&lt;=Hoja2!$O$11,Hoja2!$M$11,8))))))))</f>
        <v>0</v>
      </c>
      <c r="W155" s="156" t="str">
        <f t="shared" si="7"/>
        <v>si</v>
      </c>
      <c r="X155" s="157" t="str">
        <f t="shared" si="8"/>
        <v>no</v>
      </c>
      <c r="Y155" s="129"/>
      <c r="Z155" s="129"/>
      <c r="AA155" s="158">
        <f t="shared" si="37"/>
        <v>0</v>
      </c>
      <c r="AB155" s="159">
        <f t="shared" si="38"/>
        <v>0</v>
      </c>
      <c r="AC155" s="159">
        <f t="shared" si="39"/>
        <v>0</v>
      </c>
      <c r="AD155" s="159">
        <f t="shared" si="40"/>
        <v>0</v>
      </c>
      <c r="AE155" s="209">
        <f t="shared" si="41"/>
        <v>0</v>
      </c>
      <c r="AF155" s="210">
        <f t="shared" si="42"/>
        <v>0</v>
      </c>
      <c r="AG155" s="210">
        <f t="shared" si="43"/>
        <v>0</v>
      </c>
      <c r="AH155" s="210">
        <f t="shared" si="44"/>
        <v>0</v>
      </c>
      <c r="AI155" s="211">
        <f t="shared" si="45"/>
        <v>0</v>
      </c>
      <c r="AJ155" s="212">
        <f t="shared" si="46"/>
        <v>0</v>
      </c>
      <c r="AK155" s="129"/>
      <c r="AL155" s="213">
        <f t="shared" si="47"/>
        <v>-5200</v>
      </c>
      <c r="AM155" s="214">
        <f t="shared" si="48"/>
        <v>0</v>
      </c>
      <c r="AN155" s="214">
        <f t="shared" si="49"/>
        <v>0</v>
      </c>
      <c r="AO155" s="215">
        <f t="shared" si="23"/>
        <v>0</v>
      </c>
      <c r="AP155" s="172">
        <f t="shared" si="9"/>
        <v>192229.3007</v>
      </c>
      <c r="AQ155" s="129"/>
      <c r="AR155" s="216">
        <f t="shared" si="50"/>
        <v>35000</v>
      </c>
      <c r="AS155" s="217">
        <f t="shared" si="51"/>
        <v>29255.79996</v>
      </c>
      <c r="AT155" s="217">
        <f t="shared" si="24"/>
        <v>1000</v>
      </c>
      <c r="AU155" s="218">
        <f t="shared" si="30"/>
        <v>3000</v>
      </c>
      <c r="AV155" s="129"/>
      <c r="AW155" s="219">
        <f t="shared" ref="AW155:AX155" si="347">+IF(SUM(U150:U154)&gt;SUM(AW150:AW154),1,0)</f>
        <v>0</v>
      </c>
      <c r="AX155" s="220">
        <f t="shared" si="347"/>
        <v>0</v>
      </c>
      <c r="AY155" s="129"/>
      <c r="AZ155" s="181">
        <f t="shared" si="11"/>
        <v>3552.840148</v>
      </c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>
        <f t="shared" si="2"/>
        <v>180000</v>
      </c>
      <c r="BQ155" s="129">
        <f t="shared" si="3"/>
        <v>225000</v>
      </c>
      <c r="BR155" s="129">
        <f t="shared" si="4"/>
        <v>360000</v>
      </c>
    </row>
    <row r="156" ht="14.25" customHeight="1">
      <c r="A156" s="63">
        <f t="shared" si="12"/>
        <v>153</v>
      </c>
      <c r="C156" s="205">
        <f t="shared" si="33"/>
        <v>80000</v>
      </c>
      <c r="D156" s="176">
        <f t="shared" si="34"/>
        <v>64570.90971</v>
      </c>
      <c r="E156" s="206">
        <f t="shared" si="5"/>
        <v>144570.9097</v>
      </c>
      <c r="F156" s="129"/>
      <c r="G156" s="205">
        <f t="shared" si="15"/>
        <v>8000</v>
      </c>
      <c r="H156" s="206">
        <f t="shared" si="16"/>
        <v>15000</v>
      </c>
      <c r="I156" s="129"/>
      <c r="J156" s="207">
        <f t="shared" si="35"/>
        <v>60389.81993</v>
      </c>
      <c r="K156" s="208">
        <f t="shared" si="54"/>
        <v>78125.56607</v>
      </c>
      <c r="L156" s="129"/>
      <c r="M156" s="129"/>
      <c r="N156" s="129"/>
      <c r="O156" s="129"/>
      <c r="P156" s="129"/>
      <c r="Q156" s="129">
        <v>0.0</v>
      </c>
      <c r="R156" s="129">
        <v>0.0</v>
      </c>
      <c r="S156" s="129">
        <f t="shared" ref="S156:T156" si="348">+IF(Q156=1,RAND(),0)</f>
        <v>0</v>
      </c>
      <c r="T156" s="129">
        <f t="shared" si="348"/>
        <v>0</v>
      </c>
      <c r="U156" s="129">
        <f>+IF(S156=0,0,IF(S156&lt;=Hoja2!$N$5,Hoja2!$M$5,IF(Hoja2!M155&lt;=Hoja2!$N$6,Hoja2!$M$6,IF(S156&lt;=Hoja2!$N$7,Hoja2!$M$7,IF(S156&lt;=Hoja2!$N$8,Hoja2!$M$8,IF(S156&lt;=Hoja2!$N$9,Hoja2!$M$9,6))))))</f>
        <v>0</v>
      </c>
      <c r="V156" s="129">
        <f>+IF(T156=0,0,IF(T156&lt;=Hoja2!$O$5,Hoja2!$M$5,IF(T156&lt;=Hoja2!$O$6,Hoja2!$M$6,IF(T156&lt;=Hoja2!$O$7,Hoja2!$M$7,IF(T156&lt;=Hoja2!$O$8,Hoja2!$M$8,IF(T156&lt;=Hoja2!$O$9,Hoja2!$M$9,IF(S156&lt;=Hoja2!$O$10,Hoja2!$M$10,IF(S156&lt;=Hoja2!$O$11,Hoja2!$M$11,8))))))))</f>
        <v>0</v>
      </c>
      <c r="W156" s="156" t="str">
        <f t="shared" si="7"/>
        <v>si</v>
      </c>
      <c r="X156" s="157" t="str">
        <f t="shared" si="8"/>
        <v>no</v>
      </c>
      <c r="Y156" s="129"/>
      <c r="Z156" s="129"/>
      <c r="AA156" s="158">
        <f t="shared" si="37"/>
        <v>0</v>
      </c>
      <c r="AB156" s="159">
        <f t="shared" si="38"/>
        <v>0</v>
      </c>
      <c r="AC156" s="159">
        <f t="shared" si="39"/>
        <v>0</v>
      </c>
      <c r="AD156" s="159">
        <f t="shared" si="40"/>
        <v>0</v>
      </c>
      <c r="AE156" s="209">
        <f t="shared" si="41"/>
        <v>0</v>
      </c>
      <c r="AF156" s="210">
        <f t="shared" si="42"/>
        <v>0</v>
      </c>
      <c r="AG156" s="210">
        <f t="shared" si="43"/>
        <v>0</v>
      </c>
      <c r="AH156" s="210">
        <f t="shared" si="44"/>
        <v>0</v>
      </c>
      <c r="AI156" s="211">
        <f t="shared" si="45"/>
        <v>0</v>
      </c>
      <c r="AJ156" s="212">
        <f t="shared" si="46"/>
        <v>0</v>
      </c>
      <c r="AK156" s="129"/>
      <c r="AL156" s="213">
        <f t="shared" si="47"/>
        <v>0</v>
      </c>
      <c r="AM156" s="214">
        <f t="shared" si="48"/>
        <v>0</v>
      </c>
      <c r="AN156" s="214">
        <f t="shared" si="49"/>
        <v>0</v>
      </c>
      <c r="AO156" s="215">
        <f t="shared" si="23"/>
        <v>0</v>
      </c>
      <c r="AP156" s="172">
        <f t="shared" si="9"/>
        <v>215429.0903</v>
      </c>
      <c r="AQ156" s="129"/>
      <c r="AR156" s="216">
        <f t="shared" si="50"/>
        <v>35000</v>
      </c>
      <c r="AS156" s="217">
        <f t="shared" si="51"/>
        <v>30199.78961</v>
      </c>
      <c r="AT156" s="217">
        <f t="shared" si="24"/>
        <v>1000</v>
      </c>
      <c r="AU156" s="218">
        <f t="shared" si="30"/>
        <v>3000</v>
      </c>
      <c r="AV156" s="129"/>
      <c r="AW156" s="219">
        <f t="shared" ref="AW156:AX156" si="349">+IF(SUM(U151:U155)&gt;SUM(AW151:AW155),1,0)</f>
        <v>0</v>
      </c>
      <c r="AX156" s="220">
        <f t="shared" si="349"/>
        <v>1</v>
      </c>
      <c r="AY156" s="129"/>
      <c r="AZ156" s="181">
        <f t="shared" si="11"/>
        <v>2235.7783</v>
      </c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>
        <f t="shared" si="2"/>
        <v>180000</v>
      </c>
      <c r="BQ156" s="129">
        <f t="shared" si="3"/>
        <v>225000</v>
      </c>
      <c r="BR156" s="129">
        <f t="shared" si="4"/>
        <v>360000</v>
      </c>
    </row>
    <row r="157" ht="14.25" customHeight="1">
      <c r="A157" s="63">
        <f t="shared" si="12"/>
        <v>154</v>
      </c>
      <c r="C157" s="205">
        <f t="shared" si="33"/>
        <v>118000</v>
      </c>
      <c r="D157" s="176">
        <f t="shared" si="34"/>
        <v>77966.65318</v>
      </c>
      <c r="E157" s="206">
        <f t="shared" si="5"/>
        <v>195966.6532</v>
      </c>
      <c r="F157" s="129"/>
      <c r="G157" s="205">
        <f t="shared" si="15"/>
        <v>7000</v>
      </c>
      <c r="H157" s="206">
        <f t="shared" si="16"/>
        <v>12000</v>
      </c>
      <c r="I157" s="129"/>
      <c r="J157" s="207">
        <f t="shared" si="35"/>
        <v>70929.74059</v>
      </c>
      <c r="K157" s="208">
        <f t="shared" si="54"/>
        <v>100303.9978</v>
      </c>
      <c r="L157" s="129"/>
      <c r="M157" s="129"/>
      <c r="N157" s="129"/>
      <c r="O157" s="129"/>
      <c r="P157" s="129"/>
      <c r="Q157" s="129">
        <v>0.0</v>
      </c>
      <c r="R157" s="129">
        <v>0.0</v>
      </c>
      <c r="S157" s="129">
        <f t="shared" ref="S157:T157" si="350">+IF(Q157=1,RAND(),0)</f>
        <v>0</v>
      </c>
      <c r="T157" s="129">
        <f t="shared" si="350"/>
        <v>0</v>
      </c>
      <c r="U157" s="129">
        <f>+IF(S157=0,0,IF(S157&lt;=Hoja2!$N$5,Hoja2!$M$5,IF(Hoja2!M156&lt;=Hoja2!$N$6,Hoja2!$M$6,IF(S157&lt;=Hoja2!$N$7,Hoja2!$M$7,IF(S157&lt;=Hoja2!$N$8,Hoja2!$M$8,IF(S157&lt;=Hoja2!$N$9,Hoja2!$M$9,6))))))</f>
        <v>0</v>
      </c>
      <c r="V157" s="129">
        <f>+IF(T157=0,0,IF(T157&lt;=Hoja2!$O$5,Hoja2!$M$5,IF(T157&lt;=Hoja2!$O$6,Hoja2!$M$6,IF(T157&lt;=Hoja2!$O$7,Hoja2!$M$7,IF(T157&lt;=Hoja2!$O$8,Hoja2!$M$8,IF(T157&lt;=Hoja2!$O$9,Hoja2!$M$9,IF(S157&lt;=Hoja2!$O$10,Hoja2!$M$10,IF(S157&lt;=Hoja2!$O$11,Hoja2!$M$11,8))))))))</f>
        <v>0</v>
      </c>
      <c r="W157" s="156" t="str">
        <f t="shared" si="7"/>
        <v>si</v>
      </c>
      <c r="X157" s="157" t="str">
        <f t="shared" si="8"/>
        <v>no</v>
      </c>
      <c r="Y157" s="129"/>
      <c r="Z157" s="129"/>
      <c r="AA157" s="158">
        <f t="shared" si="37"/>
        <v>0</v>
      </c>
      <c r="AB157" s="159">
        <f t="shared" si="38"/>
        <v>0</v>
      </c>
      <c r="AC157" s="159">
        <f t="shared" si="39"/>
        <v>0</v>
      </c>
      <c r="AD157" s="159">
        <f t="shared" si="40"/>
        <v>0</v>
      </c>
      <c r="AE157" s="209">
        <f t="shared" si="41"/>
        <v>0</v>
      </c>
      <c r="AF157" s="210">
        <f t="shared" si="42"/>
        <v>0</v>
      </c>
      <c r="AG157" s="210">
        <f t="shared" si="43"/>
        <v>0</v>
      </c>
      <c r="AH157" s="210">
        <f t="shared" si="44"/>
        <v>0</v>
      </c>
      <c r="AI157" s="211">
        <f t="shared" si="45"/>
        <v>0</v>
      </c>
      <c r="AJ157" s="212">
        <f t="shared" si="46"/>
        <v>0</v>
      </c>
      <c r="AK157" s="129"/>
      <c r="AL157" s="213">
        <f t="shared" si="47"/>
        <v>73000</v>
      </c>
      <c r="AM157" s="214">
        <f t="shared" si="48"/>
        <v>0</v>
      </c>
      <c r="AN157" s="214">
        <f t="shared" si="49"/>
        <v>0</v>
      </c>
      <c r="AO157" s="215">
        <f t="shared" si="23"/>
        <v>0</v>
      </c>
      <c r="AP157" s="172">
        <f t="shared" si="9"/>
        <v>164033.3468</v>
      </c>
      <c r="AQ157" s="129"/>
      <c r="AR157" s="216">
        <f t="shared" si="50"/>
        <v>35000</v>
      </c>
      <c r="AS157" s="217">
        <f t="shared" si="51"/>
        <v>28604.25653</v>
      </c>
      <c r="AT157" s="217">
        <f t="shared" si="24"/>
        <v>1000</v>
      </c>
      <c r="AU157" s="218">
        <f t="shared" si="30"/>
        <v>3000</v>
      </c>
      <c r="AV157" s="129"/>
      <c r="AW157" s="219">
        <f t="shared" ref="AW157:AX157" si="351">+IF(SUM(U152:U156)&gt;SUM(AW152:AW156),1,0)</f>
        <v>0</v>
      </c>
      <c r="AX157" s="220">
        <f t="shared" si="351"/>
        <v>0</v>
      </c>
      <c r="AY157" s="129"/>
      <c r="AZ157" s="181">
        <f t="shared" si="11"/>
        <v>2529.866243</v>
      </c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>
        <f t="shared" si="2"/>
        <v>180000</v>
      </c>
      <c r="BQ157" s="129">
        <f t="shared" si="3"/>
        <v>225000</v>
      </c>
      <c r="BR157" s="129">
        <f t="shared" si="4"/>
        <v>360000</v>
      </c>
    </row>
    <row r="158" ht="14.25" customHeight="1">
      <c r="A158" s="63">
        <f t="shared" si="12"/>
        <v>155</v>
      </c>
      <c r="C158" s="205">
        <f t="shared" si="33"/>
        <v>83000</v>
      </c>
      <c r="D158" s="176">
        <f t="shared" si="34"/>
        <v>91188.8746</v>
      </c>
      <c r="E158" s="206">
        <f t="shared" si="5"/>
        <v>174188.8746</v>
      </c>
      <c r="F158" s="129"/>
      <c r="G158" s="205">
        <f t="shared" si="15"/>
        <v>6000</v>
      </c>
      <c r="H158" s="206">
        <f t="shared" si="16"/>
        <v>9000</v>
      </c>
      <c r="I158" s="129"/>
      <c r="J158" s="207">
        <f t="shared" si="35"/>
        <v>80326.39078</v>
      </c>
      <c r="K158" s="208">
        <f t="shared" si="54"/>
        <v>12637.11268</v>
      </c>
      <c r="L158" s="129"/>
      <c r="M158" s="129"/>
      <c r="N158" s="129"/>
      <c r="O158" s="129"/>
      <c r="P158" s="129"/>
      <c r="Q158" s="129">
        <v>0.0</v>
      </c>
      <c r="R158" s="129">
        <v>0.0</v>
      </c>
      <c r="S158" s="129">
        <f t="shared" ref="S158:T158" si="352">+IF(Q158=1,RAND(),0)</f>
        <v>0</v>
      </c>
      <c r="T158" s="129">
        <f t="shared" si="352"/>
        <v>0</v>
      </c>
      <c r="U158" s="129">
        <f>+IF(S158=0,0,IF(S158&lt;=Hoja2!$N$5,Hoja2!$M$5,IF(Hoja2!M157&lt;=Hoja2!$N$6,Hoja2!$M$6,IF(S158&lt;=Hoja2!$N$7,Hoja2!$M$7,IF(S158&lt;=Hoja2!$N$8,Hoja2!$M$8,IF(S158&lt;=Hoja2!$N$9,Hoja2!$M$9,6))))))</f>
        <v>0</v>
      </c>
      <c r="V158" s="129">
        <f>+IF(T158=0,0,IF(T158&lt;=Hoja2!$O$5,Hoja2!$M$5,IF(T158&lt;=Hoja2!$O$6,Hoja2!$M$6,IF(T158&lt;=Hoja2!$O$7,Hoja2!$M$7,IF(T158&lt;=Hoja2!$O$8,Hoja2!$M$8,IF(T158&lt;=Hoja2!$O$9,Hoja2!$M$9,IF(S158&lt;=Hoja2!$O$10,Hoja2!$M$10,IF(S158&lt;=Hoja2!$O$11,Hoja2!$M$11,8))))))))</f>
        <v>0</v>
      </c>
      <c r="W158" s="156" t="str">
        <f t="shared" si="7"/>
        <v>si</v>
      </c>
      <c r="X158" s="157" t="str">
        <f t="shared" si="8"/>
        <v>si</v>
      </c>
      <c r="Y158" s="129"/>
      <c r="Z158" s="129"/>
      <c r="AA158" s="158">
        <f t="shared" si="37"/>
        <v>0</v>
      </c>
      <c r="AB158" s="159">
        <f t="shared" si="38"/>
        <v>0</v>
      </c>
      <c r="AC158" s="159">
        <f t="shared" si="39"/>
        <v>0</v>
      </c>
      <c r="AD158" s="159">
        <f t="shared" si="40"/>
        <v>0</v>
      </c>
      <c r="AE158" s="209">
        <f t="shared" si="41"/>
        <v>110000</v>
      </c>
      <c r="AF158" s="210">
        <f t="shared" si="42"/>
        <v>0</v>
      </c>
      <c r="AG158" s="210">
        <f t="shared" si="43"/>
        <v>0</v>
      </c>
      <c r="AH158" s="210">
        <f t="shared" si="44"/>
        <v>0</v>
      </c>
      <c r="AI158" s="211">
        <f t="shared" si="45"/>
        <v>0</v>
      </c>
      <c r="AJ158" s="212">
        <f t="shared" si="46"/>
        <v>0</v>
      </c>
      <c r="AK158" s="129"/>
      <c r="AL158" s="213">
        <f t="shared" si="47"/>
        <v>0</v>
      </c>
      <c r="AM158" s="214">
        <f t="shared" si="48"/>
        <v>0</v>
      </c>
      <c r="AN158" s="214">
        <f t="shared" si="49"/>
        <v>0</v>
      </c>
      <c r="AO158" s="215">
        <f t="shared" si="23"/>
        <v>0</v>
      </c>
      <c r="AP158" s="172">
        <f t="shared" si="9"/>
        <v>185811.1254</v>
      </c>
      <c r="AQ158" s="129"/>
      <c r="AR158" s="216">
        <f t="shared" si="50"/>
        <v>35000</v>
      </c>
      <c r="AS158" s="217">
        <f t="shared" si="51"/>
        <v>28777.77859</v>
      </c>
      <c r="AT158" s="217">
        <f t="shared" si="24"/>
        <v>1000</v>
      </c>
      <c r="AU158" s="218">
        <f t="shared" si="30"/>
        <v>3000</v>
      </c>
      <c r="AV158" s="129"/>
      <c r="AW158" s="219">
        <f t="shared" ref="AW158:AX158" si="353">+IF(SUM(U153:U157)&gt;SUM(AW153:AW157),1,0)</f>
        <v>0</v>
      </c>
      <c r="AX158" s="220">
        <f t="shared" si="353"/>
        <v>0</v>
      </c>
      <c r="AY158" s="129"/>
      <c r="AZ158" s="181">
        <f t="shared" si="11"/>
        <v>1641.436479</v>
      </c>
      <c r="BA158" s="129"/>
      <c r="BB158" s="129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>
        <f t="shared" si="2"/>
        <v>180000</v>
      </c>
      <c r="BQ158" s="129">
        <f t="shared" si="3"/>
        <v>225000</v>
      </c>
      <c r="BR158" s="129">
        <f t="shared" si="4"/>
        <v>360000</v>
      </c>
    </row>
    <row r="159" ht="14.25" customHeight="1">
      <c r="A159" s="63">
        <f t="shared" si="12"/>
        <v>156</v>
      </c>
      <c r="C159" s="205">
        <f t="shared" si="33"/>
        <v>29750</v>
      </c>
      <c r="D159" s="176">
        <f t="shared" si="34"/>
        <v>49587.95438</v>
      </c>
      <c r="E159" s="206">
        <f t="shared" si="5"/>
        <v>79337.95438</v>
      </c>
      <c r="F159" s="129"/>
      <c r="G159" s="205">
        <f t="shared" si="15"/>
        <v>5000</v>
      </c>
      <c r="H159" s="206">
        <f t="shared" si="16"/>
        <v>6000</v>
      </c>
      <c r="I159" s="129"/>
      <c r="J159" s="207">
        <f t="shared" si="35"/>
        <v>0</v>
      </c>
      <c r="K159" s="208">
        <f t="shared" si="54"/>
        <v>-37565.64709</v>
      </c>
      <c r="L159" s="129"/>
      <c r="M159" s="129"/>
      <c r="N159" s="129"/>
      <c r="O159" s="129"/>
      <c r="P159" s="129"/>
      <c r="Q159" s="129">
        <v>0.0</v>
      </c>
      <c r="R159" s="129">
        <v>0.0</v>
      </c>
      <c r="S159" s="129">
        <f t="shared" ref="S159:T159" si="354">+IF(Q159=1,RAND(),0)</f>
        <v>0</v>
      </c>
      <c r="T159" s="129">
        <f t="shared" si="354"/>
        <v>0</v>
      </c>
      <c r="U159" s="129">
        <f>+IF(S159=0,0,IF(S159&lt;=Hoja2!$N$5,Hoja2!$M$5,IF(Hoja2!M158&lt;=Hoja2!$N$6,Hoja2!$M$6,IF(S159&lt;=Hoja2!$N$7,Hoja2!$M$7,IF(S159&lt;=Hoja2!$N$8,Hoja2!$M$8,IF(S159&lt;=Hoja2!$N$9,Hoja2!$M$9,6))))))</f>
        <v>0</v>
      </c>
      <c r="V159" s="129">
        <f>+IF(T159=0,0,IF(T159&lt;=Hoja2!$O$5,Hoja2!$M$5,IF(T159&lt;=Hoja2!$O$6,Hoja2!$M$6,IF(T159&lt;=Hoja2!$O$7,Hoja2!$M$7,IF(T159&lt;=Hoja2!$O$8,Hoja2!$M$8,IF(T159&lt;=Hoja2!$O$9,Hoja2!$M$9,IF(S159&lt;=Hoja2!$O$10,Hoja2!$M$10,IF(S159&lt;=Hoja2!$O$11,Hoja2!$M$11,8))))))))</f>
        <v>0</v>
      </c>
      <c r="W159" s="156" t="str">
        <f t="shared" si="7"/>
        <v>si</v>
      </c>
      <c r="X159" s="157" t="str">
        <f t="shared" si="8"/>
        <v>si</v>
      </c>
      <c r="Y159" s="129"/>
      <c r="Z159" s="129"/>
      <c r="AA159" s="158">
        <f t="shared" si="37"/>
        <v>0</v>
      </c>
      <c r="AB159" s="159">
        <f t="shared" si="38"/>
        <v>110000</v>
      </c>
      <c r="AC159" s="159">
        <f t="shared" si="39"/>
        <v>0</v>
      </c>
      <c r="AD159" s="159">
        <f t="shared" si="40"/>
        <v>0</v>
      </c>
      <c r="AE159" s="209">
        <f t="shared" si="41"/>
        <v>0</v>
      </c>
      <c r="AF159" s="210">
        <f t="shared" si="42"/>
        <v>0</v>
      </c>
      <c r="AG159" s="210">
        <f t="shared" si="43"/>
        <v>0</v>
      </c>
      <c r="AH159" s="210">
        <f t="shared" si="44"/>
        <v>0</v>
      </c>
      <c r="AI159" s="211">
        <f t="shared" si="45"/>
        <v>73000</v>
      </c>
      <c r="AJ159" s="212">
        <f t="shared" si="46"/>
        <v>0</v>
      </c>
      <c r="AK159" s="129"/>
      <c r="AL159" s="213">
        <f t="shared" si="47"/>
        <v>0</v>
      </c>
      <c r="AM159" s="214">
        <f t="shared" si="48"/>
        <v>0</v>
      </c>
      <c r="AN159" s="214">
        <f t="shared" si="49"/>
        <v>0</v>
      </c>
      <c r="AO159" s="215">
        <f t="shared" si="23"/>
        <v>0</v>
      </c>
      <c r="AP159" s="172">
        <f t="shared" si="9"/>
        <v>280662.0456</v>
      </c>
      <c r="AQ159" s="129"/>
      <c r="AR159" s="216">
        <f t="shared" si="50"/>
        <v>35000</v>
      </c>
      <c r="AS159" s="217">
        <f t="shared" si="51"/>
        <v>28850.92021</v>
      </c>
      <c r="AT159" s="217">
        <f t="shared" si="24"/>
        <v>1000</v>
      </c>
      <c r="AU159" s="218">
        <f t="shared" si="30"/>
        <v>3000</v>
      </c>
      <c r="AV159" s="129"/>
      <c r="AW159" s="219">
        <f t="shared" ref="AW159:AX159" si="355">+IF(SUM(U154:U158)&gt;SUM(AW154:AW158),1,0)</f>
        <v>0</v>
      </c>
      <c r="AX159" s="220">
        <f t="shared" si="355"/>
        <v>0</v>
      </c>
      <c r="AY159" s="129"/>
      <c r="AZ159" s="181">
        <f t="shared" si="11"/>
        <v>2420.070324</v>
      </c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>
        <f t="shared" si="2"/>
        <v>180000</v>
      </c>
      <c r="BQ159" s="129">
        <f t="shared" si="3"/>
        <v>225000</v>
      </c>
      <c r="BR159" s="129">
        <f t="shared" si="4"/>
        <v>360000</v>
      </c>
    </row>
    <row r="160" ht="14.25" customHeight="1">
      <c r="A160" s="63">
        <f t="shared" si="12"/>
        <v>157</v>
      </c>
      <c r="C160" s="205">
        <f t="shared" si="33"/>
        <v>0</v>
      </c>
      <c r="D160" s="176">
        <f t="shared" si="34"/>
        <v>27654.36378</v>
      </c>
      <c r="E160" s="206">
        <f t="shared" si="5"/>
        <v>27654.36378</v>
      </c>
      <c r="F160" s="129"/>
      <c r="G160" s="205">
        <f t="shared" si="15"/>
        <v>4000</v>
      </c>
      <c r="H160" s="206">
        <f t="shared" si="16"/>
        <v>3000</v>
      </c>
      <c r="I160" s="129"/>
      <c r="J160" s="207">
        <f t="shared" si="35"/>
        <v>8823.775508</v>
      </c>
      <c r="K160" s="208">
        <f t="shared" si="54"/>
        <v>-14687.67438</v>
      </c>
      <c r="L160" s="129"/>
      <c r="M160" s="129"/>
      <c r="N160" s="129"/>
      <c r="O160" s="129"/>
      <c r="P160" s="129"/>
      <c r="Q160" s="129">
        <v>0.0</v>
      </c>
      <c r="R160" s="129">
        <v>0.0</v>
      </c>
      <c r="S160" s="129">
        <f t="shared" ref="S160:T160" si="356">+IF(Q160=1,RAND(),0)</f>
        <v>0</v>
      </c>
      <c r="T160" s="129">
        <f t="shared" si="356"/>
        <v>0</v>
      </c>
      <c r="U160" s="129">
        <f>+IF(S160=0,0,IF(S160&lt;=Hoja2!$N$5,Hoja2!$M$5,IF(Hoja2!M159&lt;=Hoja2!$N$6,Hoja2!$M$6,IF(S160&lt;=Hoja2!$N$7,Hoja2!$M$7,IF(S160&lt;=Hoja2!$N$8,Hoja2!$M$8,IF(S160&lt;=Hoja2!$N$9,Hoja2!$M$9,6))))))</f>
        <v>0</v>
      </c>
      <c r="V160" s="129">
        <f>+IF(T160=0,0,IF(T160&lt;=Hoja2!$O$5,Hoja2!$M$5,IF(T160&lt;=Hoja2!$O$6,Hoja2!$M$6,IF(T160&lt;=Hoja2!$O$7,Hoja2!$M$7,IF(T160&lt;=Hoja2!$O$8,Hoja2!$M$8,IF(T160&lt;=Hoja2!$O$9,Hoja2!$M$9,IF(S160&lt;=Hoja2!$O$10,Hoja2!$M$10,IF(S160&lt;=Hoja2!$O$11,Hoja2!$M$11,8))))))))</f>
        <v>0</v>
      </c>
      <c r="W160" s="156" t="str">
        <f t="shared" si="7"/>
        <v>si</v>
      </c>
      <c r="X160" s="157" t="str">
        <f t="shared" si="8"/>
        <v>si</v>
      </c>
      <c r="Y160" s="129"/>
      <c r="Z160" s="129"/>
      <c r="AA160" s="158">
        <f t="shared" si="37"/>
        <v>0</v>
      </c>
      <c r="AB160" s="159">
        <f t="shared" si="38"/>
        <v>0</v>
      </c>
      <c r="AC160" s="159">
        <f t="shared" si="39"/>
        <v>0</v>
      </c>
      <c r="AD160" s="159">
        <f t="shared" si="40"/>
        <v>0</v>
      </c>
      <c r="AE160" s="209">
        <f t="shared" si="41"/>
        <v>0</v>
      </c>
      <c r="AF160" s="210">
        <f t="shared" si="42"/>
        <v>0</v>
      </c>
      <c r="AG160" s="210">
        <f t="shared" si="43"/>
        <v>0</v>
      </c>
      <c r="AH160" s="210">
        <f t="shared" si="44"/>
        <v>0</v>
      </c>
      <c r="AI160" s="211">
        <f t="shared" si="45"/>
        <v>0</v>
      </c>
      <c r="AJ160" s="212">
        <f t="shared" si="46"/>
        <v>73000</v>
      </c>
      <c r="AK160" s="129"/>
      <c r="AL160" s="213">
        <f t="shared" si="47"/>
        <v>0</v>
      </c>
      <c r="AM160" s="214">
        <f t="shared" si="48"/>
        <v>0</v>
      </c>
      <c r="AN160" s="214">
        <f t="shared" si="49"/>
        <v>0</v>
      </c>
      <c r="AO160" s="215">
        <f t="shared" si="23"/>
        <v>0</v>
      </c>
      <c r="AP160" s="172">
        <f t="shared" si="9"/>
        <v>332345.6362</v>
      </c>
      <c r="AQ160" s="129"/>
      <c r="AR160" s="216">
        <f t="shared" si="50"/>
        <v>11500</v>
      </c>
      <c r="AS160" s="217">
        <f t="shared" si="51"/>
        <v>9183.590601</v>
      </c>
      <c r="AT160" s="217">
        <f t="shared" si="24"/>
        <v>1000</v>
      </c>
      <c r="AU160" s="218">
        <f t="shared" si="30"/>
        <v>3000</v>
      </c>
      <c r="AV160" s="129"/>
      <c r="AW160" s="219">
        <f t="shared" ref="AW160:AX160" si="357">+IF(SUM(U155:U159)&gt;SUM(AW155:AW159),1,0)</f>
        <v>0</v>
      </c>
      <c r="AX160" s="220">
        <f t="shared" si="357"/>
        <v>0</v>
      </c>
      <c r="AY160" s="129"/>
      <c r="AZ160" s="181">
        <f t="shared" si="11"/>
        <v>2976.497195</v>
      </c>
      <c r="BA160" s="129"/>
      <c r="BB160" s="129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>
        <f t="shared" si="2"/>
        <v>180000</v>
      </c>
      <c r="BQ160" s="129">
        <f t="shared" si="3"/>
        <v>225000</v>
      </c>
      <c r="BR160" s="129">
        <f t="shared" si="4"/>
        <v>360000</v>
      </c>
    </row>
    <row r="161" ht="14.25" customHeight="1">
      <c r="A161" s="63">
        <f t="shared" si="12"/>
        <v>158</v>
      </c>
      <c r="C161" s="205">
        <f t="shared" si="33"/>
        <v>75000</v>
      </c>
      <c r="D161" s="176">
        <f t="shared" si="34"/>
        <v>41010.56227</v>
      </c>
      <c r="E161" s="206">
        <f t="shared" si="5"/>
        <v>116010.5623</v>
      </c>
      <c r="F161" s="129"/>
      <c r="G161" s="205">
        <f t="shared" si="15"/>
        <v>3000</v>
      </c>
      <c r="H161" s="206">
        <f t="shared" si="16"/>
        <v>3000</v>
      </c>
      <c r="I161" s="129"/>
      <c r="J161" s="207">
        <f t="shared" si="35"/>
        <v>18893.61995</v>
      </c>
      <c r="K161" s="208">
        <f t="shared" si="54"/>
        <v>8312.709868</v>
      </c>
      <c r="L161" s="129"/>
      <c r="M161" s="129"/>
      <c r="N161" s="129"/>
      <c r="O161" s="129"/>
      <c r="P161" s="129"/>
      <c r="Q161" s="129">
        <v>0.0</v>
      </c>
      <c r="R161" s="129">
        <v>0.0</v>
      </c>
      <c r="S161" s="129">
        <f t="shared" ref="S161:T161" si="358">+IF(Q161=1,RAND(),0)</f>
        <v>0</v>
      </c>
      <c r="T161" s="129">
        <f t="shared" si="358"/>
        <v>0</v>
      </c>
      <c r="U161" s="129">
        <f>+IF(S161=0,0,IF(S161&lt;=Hoja2!$N$5,Hoja2!$M$5,IF(Hoja2!M160&lt;=Hoja2!$N$6,Hoja2!$M$6,IF(S161&lt;=Hoja2!$N$7,Hoja2!$M$7,IF(S161&lt;=Hoja2!$N$8,Hoja2!$M$8,IF(S161&lt;=Hoja2!$N$9,Hoja2!$M$9,6))))))</f>
        <v>0</v>
      </c>
      <c r="V161" s="129">
        <f>+IF(T161=0,0,IF(T161&lt;=Hoja2!$O$5,Hoja2!$M$5,IF(T161&lt;=Hoja2!$O$6,Hoja2!$M$6,IF(T161&lt;=Hoja2!$O$7,Hoja2!$M$7,IF(T161&lt;=Hoja2!$O$8,Hoja2!$M$8,IF(T161&lt;=Hoja2!$O$9,Hoja2!$M$9,IF(S161&lt;=Hoja2!$O$10,Hoja2!$M$10,IF(S161&lt;=Hoja2!$O$11,Hoja2!$M$11,8))))))))</f>
        <v>0</v>
      </c>
      <c r="W161" s="156" t="str">
        <f t="shared" si="7"/>
        <v>si</v>
      </c>
      <c r="X161" s="157" t="str">
        <f t="shared" si="8"/>
        <v>si</v>
      </c>
      <c r="Y161" s="129"/>
      <c r="Z161" s="129"/>
      <c r="AA161" s="158">
        <f t="shared" si="37"/>
        <v>0</v>
      </c>
      <c r="AB161" s="159">
        <f t="shared" si="38"/>
        <v>0</v>
      </c>
      <c r="AC161" s="159">
        <f t="shared" si="39"/>
        <v>0</v>
      </c>
      <c r="AD161" s="159">
        <f t="shared" si="40"/>
        <v>0</v>
      </c>
      <c r="AE161" s="209">
        <f t="shared" si="41"/>
        <v>0</v>
      </c>
      <c r="AF161" s="210">
        <f t="shared" si="42"/>
        <v>0</v>
      </c>
      <c r="AG161" s="210">
        <f t="shared" si="43"/>
        <v>0</v>
      </c>
      <c r="AH161" s="210">
        <f t="shared" si="44"/>
        <v>0</v>
      </c>
      <c r="AI161" s="211">
        <f t="shared" si="45"/>
        <v>0</v>
      </c>
      <c r="AJ161" s="212">
        <f t="shared" si="46"/>
        <v>0</v>
      </c>
      <c r="AK161" s="129"/>
      <c r="AL161" s="213">
        <f t="shared" si="47"/>
        <v>110000</v>
      </c>
      <c r="AM161" s="214">
        <f t="shared" si="48"/>
        <v>0</v>
      </c>
      <c r="AN161" s="214">
        <f t="shared" si="49"/>
        <v>0</v>
      </c>
      <c r="AO161" s="215">
        <f t="shared" si="23"/>
        <v>0</v>
      </c>
      <c r="AP161" s="172">
        <f t="shared" si="9"/>
        <v>243989.4377</v>
      </c>
      <c r="AQ161" s="129"/>
      <c r="AR161" s="216">
        <f t="shared" si="50"/>
        <v>35000</v>
      </c>
      <c r="AS161" s="217">
        <f t="shared" si="51"/>
        <v>28643.80151</v>
      </c>
      <c r="AT161" s="217">
        <f t="shared" si="24"/>
        <v>1000</v>
      </c>
      <c r="AU161" s="218">
        <f t="shared" si="30"/>
        <v>0</v>
      </c>
      <c r="AV161" s="129"/>
      <c r="AW161" s="219">
        <f t="shared" ref="AW161:AX161" si="359">+IF(SUM(U156:U160)&gt;SUM(AW156:AW160),1,0)</f>
        <v>0</v>
      </c>
      <c r="AX161" s="220">
        <f t="shared" si="359"/>
        <v>0</v>
      </c>
      <c r="AY161" s="129"/>
      <c r="AZ161" s="181">
        <f t="shared" si="11"/>
        <v>2306.486521</v>
      </c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>
        <f t="shared" si="2"/>
        <v>180000</v>
      </c>
      <c r="BQ161" s="129">
        <f t="shared" si="3"/>
        <v>225000</v>
      </c>
      <c r="BR161" s="129">
        <f t="shared" si="4"/>
        <v>360000</v>
      </c>
    </row>
    <row r="162" ht="14.25" customHeight="1">
      <c r="A162" s="63">
        <f t="shared" si="12"/>
        <v>159</v>
      </c>
      <c r="C162" s="205">
        <f t="shared" si="33"/>
        <v>150000</v>
      </c>
      <c r="D162" s="176">
        <f t="shared" si="34"/>
        <v>54690.57087</v>
      </c>
      <c r="E162" s="206">
        <f t="shared" si="5"/>
        <v>204690.5709</v>
      </c>
      <c r="F162" s="129"/>
      <c r="G162" s="205">
        <f t="shared" si="15"/>
        <v>20250</v>
      </c>
      <c r="H162" s="206">
        <f t="shared" si="16"/>
        <v>54750</v>
      </c>
      <c r="I162" s="129"/>
      <c r="J162" s="207">
        <f t="shared" si="35"/>
        <v>27871.64727</v>
      </c>
      <c r="K162" s="208">
        <f t="shared" si="54"/>
        <v>31702.91146</v>
      </c>
      <c r="L162" s="129"/>
      <c r="M162" s="129"/>
      <c r="N162" s="129"/>
      <c r="O162" s="129"/>
      <c r="P162" s="129"/>
      <c r="Q162" s="129">
        <v>0.0</v>
      </c>
      <c r="R162" s="129">
        <v>0.0</v>
      </c>
      <c r="S162" s="129">
        <f t="shared" ref="S162:T162" si="360">+IF(Q162=1,RAND(),0)</f>
        <v>0</v>
      </c>
      <c r="T162" s="129">
        <f t="shared" si="360"/>
        <v>0</v>
      </c>
      <c r="U162" s="129">
        <f>+IF(S162=0,0,IF(S162&lt;=Hoja2!$N$5,Hoja2!$M$5,IF(Hoja2!M161&lt;=Hoja2!$N$6,Hoja2!$M$6,IF(S162&lt;=Hoja2!$N$7,Hoja2!$M$7,IF(S162&lt;=Hoja2!$N$8,Hoja2!$M$8,IF(S162&lt;=Hoja2!$N$9,Hoja2!$M$9,6))))))</f>
        <v>0</v>
      </c>
      <c r="V162" s="129">
        <f>+IF(T162=0,0,IF(T162&lt;=Hoja2!$O$5,Hoja2!$M$5,IF(T162&lt;=Hoja2!$O$6,Hoja2!$M$6,IF(T162&lt;=Hoja2!$O$7,Hoja2!$M$7,IF(T162&lt;=Hoja2!$O$8,Hoja2!$M$8,IF(T162&lt;=Hoja2!$O$9,Hoja2!$M$9,IF(S162&lt;=Hoja2!$O$10,Hoja2!$M$10,IF(S162&lt;=Hoja2!$O$11,Hoja2!$M$11,8))))))))</f>
        <v>0</v>
      </c>
      <c r="W162" s="156" t="str">
        <f t="shared" si="7"/>
        <v>si</v>
      </c>
      <c r="X162" s="157" t="str">
        <f t="shared" si="8"/>
        <v>no</v>
      </c>
      <c r="Y162" s="129"/>
      <c r="Z162" s="129"/>
      <c r="AA162" s="158">
        <f t="shared" si="37"/>
        <v>0</v>
      </c>
      <c r="AB162" s="159">
        <f t="shared" si="38"/>
        <v>0</v>
      </c>
      <c r="AC162" s="159">
        <f t="shared" si="39"/>
        <v>0</v>
      </c>
      <c r="AD162" s="159">
        <f t="shared" si="40"/>
        <v>0</v>
      </c>
      <c r="AE162" s="209">
        <f t="shared" si="41"/>
        <v>0</v>
      </c>
      <c r="AF162" s="210">
        <f t="shared" si="42"/>
        <v>0</v>
      </c>
      <c r="AG162" s="210">
        <f t="shared" si="43"/>
        <v>0</v>
      </c>
      <c r="AH162" s="210">
        <f t="shared" si="44"/>
        <v>0</v>
      </c>
      <c r="AI162" s="211">
        <f t="shared" si="45"/>
        <v>0</v>
      </c>
      <c r="AJ162" s="212">
        <f t="shared" si="46"/>
        <v>0</v>
      </c>
      <c r="AK162" s="129"/>
      <c r="AL162" s="213">
        <f t="shared" si="47"/>
        <v>110000</v>
      </c>
      <c r="AM162" s="214">
        <f t="shared" si="48"/>
        <v>0</v>
      </c>
      <c r="AN162" s="214">
        <f t="shared" si="49"/>
        <v>0</v>
      </c>
      <c r="AO162" s="215">
        <f t="shared" si="23"/>
        <v>73000</v>
      </c>
      <c r="AP162" s="172">
        <f t="shared" si="9"/>
        <v>155309.4291</v>
      </c>
      <c r="AQ162" s="129"/>
      <c r="AR162" s="216">
        <f t="shared" si="50"/>
        <v>35000</v>
      </c>
      <c r="AS162" s="217">
        <f t="shared" si="51"/>
        <v>28319.9914</v>
      </c>
      <c r="AT162" s="217">
        <f t="shared" si="24"/>
        <v>1000</v>
      </c>
      <c r="AU162" s="218">
        <f t="shared" si="30"/>
        <v>3000</v>
      </c>
      <c r="AV162" s="129"/>
      <c r="AW162" s="219">
        <f t="shared" ref="AW162:AX162" si="361">+IF(SUM(U157:U161)&gt;SUM(AW157:AW161),1,0)</f>
        <v>0</v>
      </c>
      <c r="AX162" s="220">
        <f t="shared" si="361"/>
        <v>0</v>
      </c>
      <c r="AY162" s="129"/>
      <c r="AZ162" s="181">
        <f t="shared" si="11"/>
        <v>2111.713913</v>
      </c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>
        <f t="shared" si="2"/>
        <v>180000</v>
      </c>
      <c r="BQ162" s="129">
        <f t="shared" si="3"/>
        <v>225000</v>
      </c>
      <c r="BR162" s="129">
        <f t="shared" si="4"/>
        <v>360000</v>
      </c>
    </row>
    <row r="163" ht="14.25" customHeight="1">
      <c r="A163" s="63">
        <f t="shared" si="12"/>
        <v>160</v>
      </c>
      <c r="C163" s="205">
        <f t="shared" si="33"/>
        <v>115000</v>
      </c>
      <c r="D163" s="176">
        <f t="shared" si="34"/>
        <v>67186.15395</v>
      </c>
      <c r="E163" s="206">
        <f t="shared" si="5"/>
        <v>182186.154</v>
      </c>
      <c r="F163" s="129"/>
      <c r="G163" s="205">
        <f t="shared" si="15"/>
        <v>37500</v>
      </c>
      <c r="H163" s="206">
        <f t="shared" si="16"/>
        <v>106500</v>
      </c>
      <c r="I163" s="129"/>
      <c r="J163" s="207">
        <f t="shared" si="35"/>
        <v>38396.34882</v>
      </c>
      <c r="K163" s="208">
        <f t="shared" si="54"/>
        <v>53660.88683</v>
      </c>
      <c r="L163" s="129"/>
      <c r="M163" s="129"/>
      <c r="N163" s="129"/>
      <c r="O163" s="129"/>
      <c r="P163" s="129"/>
      <c r="Q163" s="129">
        <v>0.0</v>
      </c>
      <c r="R163" s="129">
        <v>0.0</v>
      </c>
      <c r="S163" s="129">
        <f t="shared" ref="S163:T163" si="362">+IF(Q163=1,RAND(),0)</f>
        <v>0</v>
      </c>
      <c r="T163" s="129">
        <f t="shared" si="362"/>
        <v>0</v>
      </c>
      <c r="U163" s="129">
        <f>+IF(S163=0,0,IF(S163&lt;=Hoja2!$N$5,Hoja2!$M$5,IF(Hoja2!M162&lt;=Hoja2!$N$6,Hoja2!$M$6,IF(S163&lt;=Hoja2!$N$7,Hoja2!$M$7,IF(S163&lt;=Hoja2!$N$8,Hoja2!$M$8,IF(S163&lt;=Hoja2!$N$9,Hoja2!$M$9,6))))))</f>
        <v>0</v>
      </c>
      <c r="V163" s="129">
        <f>+IF(T163=0,0,IF(T163&lt;=Hoja2!$O$5,Hoja2!$M$5,IF(T163&lt;=Hoja2!$O$6,Hoja2!$M$6,IF(T163&lt;=Hoja2!$O$7,Hoja2!$M$7,IF(T163&lt;=Hoja2!$O$8,Hoja2!$M$8,IF(T163&lt;=Hoja2!$O$9,Hoja2!$M$9,IF(S163&lt;=Hoja2!$O$10,Hoja2!$M$10,IF(S163&lt;=Hoja2!$O$11,Hoja2!$M$11,8))))))))</f>
        <v>0</v>
      </c>
      <c r="W163" s="156" t="str">
        <f t="shared" si="7"/>
        <v>si</v>
      </c>
      <c r="X163" s="157" t="str">
        <f t="shared" si="8"/>
        <v>no</v>
      </c>
      <c r="Y163" s="129"/>
      <c r="Z163" s="129"/>
      <c r="AA163" s="158">
        <f t="shared" si="37"/>
        <v>0</v>
      </c>
      <c r="AB163" s="159">
        <f t="shared" si="38"/>
        <v>0</v>
      </c>
      <c r="AC163" s="159">
        <f t="shared" si="39"/>
        <v>0</v>
      </c>
      <c r="AD163" s="159">
        <f t="shared" si="40"/>
        <v>0</v>
      </c>
      <c r="AE163" s="209">
        <f t="shared" si="41"/>
        <v>0</v>
      </c>
      <c r="AF163" s="210">
        <f t="shared" si="42"/>
        <v>0</v>
      </c>
      <c r="AG163" s="210">
        <f t="shared" si="43"/>
        <v>0</v>
      </c>
      <c r="AH163" s="210">
        <f t="shared" si="44"/>
        <v>0</v>
      </c>
      <c r="AI163" s="211">
        <f t="shared" si="45"/>
        <v>0</v>
      </c>
      <c r="AJ163" s="212">
        <f t="shared" si="46"/>
        <v>0</v>
      </c>
      <c r="AK163" s="129"/>
      <c r="AL163" s="213">
        <f t="shared" si="47"/>
        <v>0</v>
      </c>
      <c r="AM163" s="214">
        <f t="shared" si="48"/>
        <v>0</v>
      </c>
      <c r="AN163" s="214">
        <f t="shared" si="49"/>
        <v>0</v>
      </c>
      <c r="AO163" s="215">
        <f t="shared" si="23"/>
        <v>73000</v>
      </c>
      <c r="AP163" s="172">
        <f t="shared" si="9"/>
        <v>177813.846</v>
      </c>
      <c r="AQ163" s="129"/>
      <c r="AR163" s="216">
        <f t="shared" si="50"/>
        <v>35000</v>
      </c>
      <c r="AS163" s="217">
        <f t="shared" si="51"/>
        <v>29504.41692</v>
      </c>
      <c r="AT163" s="217">
        <f t="shared" si="24"/>
        <v>1000</v>
      </c>
      <c r="AU163" s="218">
        <f t="shared" si="30"/>
        <v>3000</v>
      </c>
      <c r="AV163" s="129"/>
      <c r="AW163" s="219">
        <f t="shared" ref="AW163:AX163" si="363">+IF(SUM(U158:U162)&gt;SUM(AW158:AW162),1,0)</f>
        <v>0</v>
      </c>
      <c r="AX163" s="220">
        <f t="shared" si="363"/>
        <v>0</v>
      </c>
      <c r="AY163" s="129"/>
      <c r="AZ163" s="181">
        <f t="shared" si="11"/>
        <v>2284.831427</v>
      </c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>
        <f t="shared" si="2"/>
        <v>180000</v>
      </c>
      <c r="BQ163" s="129">
        <f t="shared" si="3"/>
        <v>225000</v>
      </c>
      <c r="BR163" s="129">
        <f t="shared" si="4"/>
        <v>360000</v>
      </c>
    </row>
    <row r="164" ht="14.25" customHeight="1">
      <c r="A164" s="63">
        <f t="shared" si="12"/>
        <v>161</v>
      </c>
      <c r="C164" s="205">
        <f t="shared" si="33"/>
        <v>80000</v>
      </c>
      <c r="D164" s="176">
        <f t="shared" si="34"/>
        <v>80412.28135</v>
      </c>
      <c r="E164" s="206">
        <f t="shared" si="5"/>
        <v>160412.2813</v>
      </c>
      <c r="F164" s="129"/>
      <c r="G164" s="205">
        <f t="shared" si="15"/>
        <v>36500</v>
      </c>
      <c r="H164" s="206">
        <f t="shared" si="16"/>
        <v>103500</v>
      </c>
      <c r="I164" s="129"/>
      <c r="J164" s="207">
        <f t="shared" si="35"/>
        <v>48404.08467</v>
      </c>
      <c r="K164" s="208">
        <f t="shared" si="54"/>
        <v>75873.26712</v>
      </c>
      <c r="L164" s="129"/>
      <c r="M164" s="129"/>
      <c r="N164" s="129"/>
      <c r="O164" s="129"/>
      <c r="P164" s="129"/>
      <c r="Q164" s="129">
        <v>0.0</v>
      </c>
      <c r="R164" s="129">
        <v>0.0</v>
      </c>
      <c r="S164" s="129">
        <f t="shared" ref="S164:T164" si="364">+IF(Q164=1,RAND(),0)</f>
        <v>0</v>
      </c>
      <c r="T164" s="129">
        <f t="shared" si="364"/>
        <v>0</v>
      </c>
      <c r="U164" s="129">
        <f>+IF(S164=0,0,IF(S164&lt;=Hoja2!$N$5,Hoja2!$M$5,IF(Hoja2!M163&lt;=Hoja2!$N$6,Hoja2!$M$6,IF(S164&lt;=Hoja2!$N$7,Hoja2!$M$7,IF(S164&lt;=Hoja2!$N$8,Hoja2!$M$8,IF(S164&lt;=Hoja2!$N$9,Hoja2!$M$9,6))))))</f>
        <v>0</v>
      </c>
      <c r="V164" s="129">
        <f>+IF(T164=0,0,IF(T164&lt;=Hoja2!$O$5,Hoja2!$M$5,IF(T164&lt;=Hoja2!$O$6,Hoja2!$M$6,IF(T164&lt;=Hoja2!$O$7,Hoja2!$M$7,IF(T164&lt;=Hoja2!$O$8,Hoja2!$M$8,IF(T164&lt;=Hoja2!$O$9,Hoja2!$M$9,IF(S164&lt;=Hoja2!$O$10,Hoja2!$M$10,IF(S164&lt;=Hoja2!$O$11,Hoja2!$M$11,8))))))))</f>
        <v>0</v>
      </c>
      <c r="W164" s="156" t="str">
        <f t="shared" si="7"/>
        <v>si</v>
      </c>
      <c r="X164" s="157" t="str">
        <f t="shared" si="8"/>
        <v>no</v>
      </c>
      <c r="Y164" s="129"/>
      <c r="Z164" s="129"/>
      <c r="AA164" s="158">
        <f t="shared" si="37"/>
        <v>0</v>
      </c>
      <c r="AB164" s="159">
        <f t="shared" si="38"/>
        <v>0</v>
      </c>
      <c r="AC164" s="159">
        <f t="shared" si="39"/>
        <v>0</v>
      </c>
      <c r="AD164" s="159">
        <f t="shared" si="40"/>
        <v>0</v>
      </c>
      <c r="AE164" s="209">
        <f t="shared" si="41"/>
        <v>0</v>
      </c>
      <c r="AF164" s="210">
        <f t="shared" si="42"/>
        <v>0</v>
      </c>
      <c r="AG164" s="210">
        <f t="shared" si="43"/>
        <v>0</v>
      </c>
      <c r="AH164" s="210">
        <f t="shared" si="44"/>
        <v>0</v>
      </c>
      <c r="AI164" s="211">
        <f t="shared" si="45"/>
        <v>0</v>
      </c>
      <c r="AJ164" s="212">
        <f t="shared" si="46"/>
        <v>0</v>
      </c>
      <c r="AK164" s="129"/>
      <c r="AL164" s="213">
        <f t="shared" si="47"/>
        <v>0</v>
      </c>
      <c r="AM164" s="214">
        <f t="shared" si="48"/>
        <v>0</v>
      </c>
      <c r="AN164" s="214">
        <f t="shared" si="49"/>
        <v>0</v>
      </c>
      <c r="AO164" s="215">
        <f t="shared" si="23"/>
        <v>0</v>
      </c>
      <c r="AP164" s="172">
        <f t="shared" si="9"/>
        <v>199587.7187</v>
      </c>
      <c r="AQ164" s="129"/>
      <c r="AR164" s="216">
        <f t="shared" si="50"/>
        <v>35000</v>
      </c>
      <c r="AS164" s="217">
        <f t="shared" si="51"/>
        <v>28773.8726</v>
      </c>
      <c r="AT164" s="217">
        <f t="shared" si="24"/>
        <v>1000</v>
      </c>
      <c r="AU164" s="218">
        <f t="shared" si="30"/>
        <v>3000</v>
      </c>
      <c r="AV164" s="129"/>
      <c r="AW164" s="219">
        <f t="shared" ref="AW164:AX164" si="365">+IF(SUM(U159:U163)&gt;SUM(AW159:AW163),1,0)</f>
        <v>0</v>
      </c>
      <c r="AX164" s="220">
        <f t="shared" si="365"/>
        <v>0</v>
      </c>
      <c r="AY164" s="129"/>
      <c r="AZ164" s="181">
        <f t="shared" si="11"/>
        <v>1789.011038</v>
      </c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>
        <f t="shared" si="2"/>
        <v>180000</v>
      </c>
      <c r="BQ164" s="129">
        <f t="shared" si="3"/>
        <v>225000</v>
      </c>
      <c r="BR164" s="129">
        <f t="shared" si="4"/>
        <v>360000</v>
      </c>
    </row>
    <row r="165" ht="14.25" customHeight="1">
      <c r="A165" s="63">
        <f t="shared" si="12"/>
        <v>162</v>
      </c>
      <c r="C165" s="205">
        <f t="shared" si="33"/>
        <v>45000</v>
      </c>
      <c r="D165" s="176">
        <f t="shared" si="34"/>
        <v>92875.80215</v>
      </c>
      <c r="E165" s="206">
        <f t="shared" si="5"/>
        <v>137875.8021</v>
      </c>
      <c r="F165" s="129"/>
      <c r="G165" s="205">
        <f t="shared" si="15"/>
        <v>35500</v>
      </c>
      <c r="H165" s="206">
        <f t="shared" si="16"/>
        <v>100500</v>
      </c>
      <c r="I165" s="129"/>
      <c r="J165" s="207">
        <f t="shared" si="35"/>
        <v>59378.58523</v>
      </c>
      <c r="K165" s="208">
        <f t="shared" si="54"/>
        <v>98659.25628</v>
      </c>
      <c r="L165" s="129"/>
      <c r="M165" s="129"/>
      <c r="N165" s="129"/>
      <c r="O165" s="129"/>
      <c r="P165" s="129"/>
      <c r="Q165" s="129">
        <v>0.0</v>
      </c>
      <c r="R165" s="129">
        <v>0.0</v>
      </c>
      <c r="S165" s="129">
        <f t="shared" ref="S165:T165" si="366">+IF(Q165=1,RAND(),0)</f>
        <v>0</v>
      </c>
      <c r="T165" s="129">
        <f t="shared" si="366"/>
        <v>0</v>
      </c>
      <c r="U165" s="129">
        <f>+IF(S165=0,0,IF(S165&lt;=Hoja2!$N$5,Hoja2!$M$5,IF(Hoja2!M164&lt;=Hoja2!$N$6,Hoja2!$M$6,IF(S165&lt;=Hoja2!$N$7,Hoja2!$M$7,IF(S165&lt;=Hoja2!$N$8,Hoja2!$M$8,IF(S165&lt;=Hoja2!$N$9,Hoja2!$M$9,6))))))</f>
        <v>0</v>
      </c>
      <c r="V165" s="129">
        <f>+IF(T165=0,0,IF(T165&lt;=Hoja2!$O$5,Hoja2!$M$5,IF(T165&lt;=Hoja2!$O$6,Hoja2!$M$6,IF(T165&lt;=Hoja2!$O$7,Hoja2!$M$7,IF(T165&lt;=Hoja2!$O$8,Hoja2!$M$8,IF(T165&lt;=Hoja2!$O$9,Hoja2!$M$9,IF(S165&lt;=Hoja2!$O$10,Hoja2!$M$10,IF(S165&lt;=Hoja2!$O$11,Hoja2!$M$11,8))))))))</f>
        <v>0</v>
      </c>
      <c r="W165" s="156" t="str">
        <f t="shared" si="7"/>
        <v>si</v>
      </c>
      <c r="X165" s="157" t="str">
        <f t="shared" si="8"/>
        <v>no</v>
      </c>
      <c r="Y165" s="129"/>
      <c r="Z165" s="129"/>
      <c r="AA165" s="158">
        <f t="shared" si="37"/>
        <v>0</v>
      </c>
      <c r="AB165" s="159">
        <f t="shared" si="38"/>
        <v>0</v>
      </c>
      <c r="AC165" s="159">
        <f t="shared" si="39"/>
        <v>0</v>
      </c>
      <c r="AD165" s="159">
        <f t="shared" si="40"/>
        <v>0</v>
      </c>
      <c r="AE165" s="209">
        <f t="shared" si="41"/>
        <v>0</v>
      </c>
      <c r="AF165" s="210">
        <f t="shared" si="42"/>
        <v>0</v>
      </c>
      <c r="AG165" s="210">
        <f t="shared" si="43"/>
        <v>0</v>
      </c>
      <c r="AH165" s="210">
        <f t="shared" si="44"/>
        <v>0</v>
      </c>
      <c r="AI165" s="211">
        <f t="shared" si="45"/>
        <v>0</v>
      </c>
      <c r="AJ165" s="212">
        <f t="shared" si="46"/>
        <v>0</v>
      </c>
      <c r="AK165" s="129"/>
      <c r="AL165" s="213">
        <f t="shared" si="47"/>
        <v>0</v>
      </c>
      <c r="AM165" s="214">
        <f t="shared" si="48"/>
        <v>0</v>
      </c>
      <c r="AN165" s="214">
        <f t="shared" si="49"/>
        <v>0</v>
      </c>
      <c r="AO165" s="215">
        <f t="shared" si="23"/>
        <v>0</v>
      </c>
      <c r="AP165" s="172">
        <f t="shared" si="9"/>
        <v>222124.1979</v>
      </c>
      <c r="AQ165" s="129"/>
      <c r="AR165" s="216">
        <f t="shared" si="50"/>
        <v>35000</v>
      </c>
      <c r="AS165" s="217">
        <f t="shared" si="51"/>
        <v>29536.4792</v>
      </c>
      <c r="AT165" s="217">
        <f t="shared" si="24"/>
        <v>1000</v>
      </c>
      <c r="AU165" s="218">
        <f t="shared" si="30"/>
        <v>3000</v>
      </c>
      <c r="AV165" s="129"/>
      <c r="AW165" s="219">
        <f t="shared" ref="AW165:AX165" si="367">+IF(SUM(U160:U164)&gt;SUM(AW160:AW164),1,0)</f>
        <v>0</v>
      </c>
      <c r="AX165" s="220">
        <f t="shared" si="367"/>
        <v>0</v>
      </c>
      <c r="AY165" s="129"/>
      <c r="AZ165" s="181">
        <f t="shared" si="11"/>
        <v>2038.457824</v>
      </c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>
        <f t="shared" si="2"/>
        <v>180000</v>
      </c>
      <c r="BQ165" s="129">
        <f t="shared" si="3"/>
        <v>225000</v>
      </c>
      <c r="BR165" s="129">
        <f t="shared" si="4"/>
        <v>360000</v>
      </c>
    </row>
    <row r="166" ht="14.25" customHeight="1">
      <c r="A166" s="63">
        <f t="shared" si="12"/>
        <v>163</v>
      </c>
      <c r="C166" s="205">
        <f t="shared" si="33"/>
        <v>10000</v>
      </c>
      <c r="D166" s="176">
        <f t="shared" si="34"/>
        <v>106084.4295</v>
      </c>
      <c r="E166" s="206">
        <f t="shared" si="5"/>
        <v>116084.4295</v>
      </c>
      <c r="F166" s="129"/>
      <c r="G166" s="205">
        <f t="shared" si="15"/>
        <v>34500</v>
      </c>
      <c r="H166" s="206">
        <f t="shared" si="16"/>
        <v>97500</v>
      </c>
      <c r="I166" s="129"/>
      <c r="J166" s="207">
        <f t="shared" si="35"/>
        <v>69622.90964</v>
      </c>
      <c r="K166" s="208">
        <f t="shared" si="54"/>
        <v>11161.63081</v>
      </c>
      <c r="L166" s="129"/>
      <c r="M166" s="129"/>
      <c r="N166" s="129"/>
      <c r="O166" s="129"/>
      <c r="P166" s="129"/>
      <c r="Q166" s="129">
        <v>0.0</v>
      </c>
      <c r="R166" s="129">
        <v>0.0</v>
      </c>
      <c r="S166" s="129">
        <f t="shared" ref="S166:T166" si="368">+IF(Q166=1,RAND(),0)</f>
        <v>0</v>
      </c>
      <c r="T166" s="129">
        <f t="shared" si="368"/>
        <v>0</v>
      </c>
      <c r="U166" s="129">
        <f>+IF(S166=0,0,IF(S166&lt;=Hoja2!$N$5,Hoja2!$M$5,IF(Hoja2!M165&lt;=Hoja2!$N$6,Hoja2!$M$6,IF(S166&lt;=Hoja2!$N$7,Hoja2!$M$7,IF(S166&lt;=Hoja2!$N$8,Hoja2!$M$8,IF(S166&lt;=Hoja2!$N$9,Hoja2!$M$9,6))))))</f>
        <v>0</v>
      </c>
      <c r="V166" s="129">
        <f>+IF(T166=0,0,IF(T166&lt;=Hoja2!$O$5,Hoja2!$M$5,IF(T166&lt;=Hoja2!$O$6,Hoja2!$M$6,IF(T166&lt;=Hoja2!$O$7,Hoja2!$M$7,IF(T166&lt;=Hoja2!$O$8,Hoja2!$M$8,IF(T166&lt;=Hoja2!$O$9,Hoja2!$M$9,IF(S166&lt;=Hoja2!$O$10,Hoja2!$M$10,IF(S166&lt;=Hoja2!$O$11,Hoja2!$M$11,8))))))))</f>
        <v>0</v>
      </c>
      <c r="W166" s="156" t="str">
        <f t="shared" si="7"/>
        <v>si</v>
      </c>
      <c r="X166" s="157" t="str">
        <f t="shared" si="8"/>
        <v>no</v>
      </c>
      <c r="Y166" s="129"/>
      <c r="Z166" s="129"/>
      <c r="AA166" s="158">
        <f t="shared" si="37"/>
        <v>0</v>
      </c>
      <c r="AB166" s="159">
        <f t="shared" si="38"/>
        <v>0</v>
      </c>
      <c r="AC166" s="159">
        <f t="shared" si="39"/>
        <v>0</v>
      </c>
      <c r="AD166" s="159">
        <f t="shared" si="40"/>
        <v>0</v>
      </c>
      <c r="AE166" s="209">
        <f t="shared" si="41"/>
        <v>110000</v>
      </c>
      <c r="AF166" s="210">
        <f t="shared" si="42"/>
        <v>0</v>
      </c>
      <c r="AG166" s="210">
        <f t="shared" si="43"/>
        <v>0</v>
      </c>
      <c r="AH166" s="210">
        <f t="shared" si="44"/>
        <v>0</v>
      </c>
      <c r="AI166" s="211">
        <f t="shared" si="45"/>
        <v>0</v>
      </c>
      <c r="AJ166" s="212">
        <f t="shared" si="46"/>
        <v>0</v>
      </c>
      <c r="AK166" s="129"/>
      <c r="AL166" s="213">
        <f t="shared" si="47"/>
        <v>0</v>
      </c>
      <c r="AM166" s="214">
        <f t="shared" si="48"/>
        <v>0</v>
      </c>
      <c r="AN166" s="214">
        <f t="shared" si="49"/>
        <v>0</v>
      </c>
      <c r="AO166" s="215">
        <f t="shared" si="23"/>
        <v>0</v>
      </c>
      <c r="AP166" s="172">
        <f t="shared" si="9"/>
        <v>243915.5705</v>
      </c>
      <c r="AQ166" s="129"/>
      <c r="AR166" s="216">
        <f t="shared" si="50"/>
        <v>35000</v>
      </c>
      <c r="AS166" s="217">
        <f t="shared" si="51"/>
        <v>28791.37268</v>
      </c>
      <c r="AT166" s="217">
        <f t="shared" si="24"/>
        <v>1000</v>
      </c>
      <c r="AU166" s="218">
        <f t="shared" si="30"/>
        <v>3000</v>
      </c>
      <c r="AV166" s="129"/>
      <c r="AW166" s="219">
        <f t="shared" ref="AW166:AX166" si="369">+IF(SUM(U161:U165)&gt;SUM(AW161:AW165),1,0)</f>
        <v>0</v>
      </c>
      <c r="AX166" s="220">
        <f t="shared" si="369"/>
        <v>0</v>
      </c>
      <c r="AY166" s="129"/>
      <c r="AZ166" s="181">
        <f t="shared" si="11"/>
        <v>2171.746804</v>
      </c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>
        <f t="shared" si="2"/>
        <v>180000</v>
      </c>
      <c r="BQ166" s="129">
        <f t="shared" si="3"/>
        <v>225000</v>
      </c>
      <c r="BR166" s="129">
        <f t="shared" si="4"/>
        <v>360000</v>
      </c>
    </row>
    <row r="167" ht="14.25" customHeight="1">
      <c r="A167" s="63">
        <f t="shared" si="12"/>
        <v>164</v>
      </c>
      <c r="C167" s="205">
        <f t="shared" si="33"/>
        <v>0</v>
      </c>
      <c r="D167" s="176">
        <f t="shared" si="34"/>
        <v>64296.60688</v>
      </c>
      <c r="E167" s="206">
        <f t="shared" si="5"/>
        <v>64296.60688</v>
      </c>
      <c r="F167" s="129"/>
      <c r="G167" s="205">
        <f t="shared" si="15"/>
        <v>33500</v>
      </c>
      <c r="H167" s="206">
        <f t="shared" si="16"/>
        <v>94500</v>
      </c>
      <c r="I167" s="129"/>
      <c r="J167" s="207">
        <f t="shared" si="35"/>
        <v>78958.83175</v>
      </c>
      <c r="K167" s="208">
        <f t="shared" si="54"/>
        <v>34239.18083</v>
      </c>
      <c r="L167" s="129"/>
      <c r="M167" s="129"/>
      <c r="N167" s="129"/>
      <c r="O167" s="129"/>
      <c r="P167" s="129"/>
      <c r="Q167" s="129">
        <v>1.0</v>
      </c>
      <c r="R167" s="129">
        <v>0.0</v>
      </c>
      <c r="S167" s="129">
        <f t="shared" ref="S167:T167" si="370">+IF(Q167=1,RAND(),0)</f>
        <v>0.8397638582</v>
      </c>
      <c r="T167" s="129">
        <f t="shared" si="370"/>
        <v>0</v>
      </c>
      <c r="U167" s="129">
        <f>+IF(S167=0,0,IF(S167&lt;=Hoja2!$N$5,Hoja2!$M$5,IF(Hoja2!M166&lt;=Hoja2!$N$6,Hoja2!$M$6,IF(S167&lt;=Hoja2!$N$7,Hoja2!$M$7,IF(S167&lt;=Hoja2!$N$8,Hoja2!$M$8,IF(S167&lt;=Hoja2!$N$9,Hoja2!$M$9,6))))))</f>
        <v>2</v>
      </c>
      <c r="V167" s="129">
        <f>+IF(T167=0,0,IF(T167&lt;=Hoja2!$O$5,Hoja2!$M$5,IF(T167&lt;=Hoja2!$O$6,Hoja2!$M$6,IF(T167&lt;=Hoja2!$O$7,Hoja2!$M$7,IF(T167&lt;=Hoja2!$O$8,Hoja2!$M$8,IF(T167&lt;=Hoja2!$O$9,Hoja2!$M$9,IF(S167&lt;=Hoja2!$O$10,Hoja2!$M$10,IF(S167&lt;=Hoja2!$O$11,Hoja2!$M$11,8))))))))</f>
        <v>0</v>
      </c>
      <c r="W167" s="156" t="str">
        <f t="shared" si="7"/>
        <v>si</v>
      </c>
      <c r="X167" s="157" t="str">
        <f t="shared" si="8"/>
        <v>no</v>
      </c>
      <c r="Y167" s="129"/>
      <c r="Z167" s="129"/>
      <c r="AA167" s="158">
        <f t="shared" si="37"/>
        <v>0</v>
      </c>
      <c r="AB167" s="159">
        <f t="shared" si="38"/>
        <v>0</v>
      </c>
      <c r="AC167" s="159">
        <f t="shared" si="39"/>
        <v>0</v>
      </c>
      <c r="AD167" s="159">
        <f t="shared" si="40"/>
        <v>0</v>
      </c>
      <c r="AE167" s="209">
        <f t="shared" si="41"/>
        <v>0</v>
      </c>
      <c r="AF167" s="210">
        <f t="shared" si="42"/>
        <v>0</v>
      </c>
      <c r="AG167" s="210">
        <f t="shared" si="43"/>
        <v>0</v>
      </c>
      <c r="AH167" s="210">
        <f t="shared" si="44"/>
        <v>0</v>
      </c>
      <c r="AI167" s="211">
        <f t="shared" si="45"/>
        <v>0</v>
      </c>
      <c r="AJ167" s="212">
        <f t="shared" si="46"/>
        <v>0</v>
      </c>
      <c r="AK167" s="129"/>
      <c r="AL167" s="213">
        <f t="shared" si="47"/>
        <v>0</v>
      </c>
      <c r="AM167" s="214">
        <f t="shared" si="48"/>
        <v>0</v>
      </c>
      <c r="AN167" s="214">
        <f t="shared" si="49"/>
        <v>75000</v>
      </c>
      <c r="AO167" s="215">
        <f t="shared" si="23"/>
        <v>0</v>
      </c>
      <c r="AP167" s="172">
        <f t="shared" si="9"/>
        <v>295703.3931</v>
      </c>
      <c r="AQ167" s="129"/>
      <c r="AR167" s="216">
        <f t="shared" si="50"/>
        <v>10000</v>
      </c>
      <c r="AS167" s="217">
        <f t="shared" si="51"/>
        <v>8787.82259</v>
      </c>
      <c r="AT167" s="217">
        <f t="shared" si="24"/>
        <v>1000</v>
      </c>
      <c r="AU167" s="218">
        <f t="shared" si="30"/>
        <v>3000</v>
      </c>
      <c r="AV167" s="129"/>
      <c r="AW167" s="219">
        <f t="shared" ref="AW167:AX167" si="371">+IF(SUM(U162:U166)&gt;SUM(AW162:AW166),1,0)</f>
        <v>0</v>
      </c>
      <c r="AX167" s="220">
        <f t="shared" si="371"/>
        <v>0</v>
      </c>
      <c r="AY167" s="129"/>
      <c r="AZ167" s="181">
        <f t="shared" si="11"/>
        <v>3096.700562</v>
      </c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>
        <f t="shared" si="2"/>
        <v>180000</v>
      </c>
      <c r="BQ167" s="129">
        <f t="shared" si="3"/>
        <v>225000</v>
      </c>
      <c r="BR167" s="129">
        <f t="shared" si="4"/>
        <v>360000</v>
      </c>
    </row>
    <row r="168" ht="14.25" customHeight="1">
      <c r="A168" s="63">
        <f t="shared" si="12"/>
        <v>165</v>
      </c>
      <c r="C168" s="205">
        <f t="shared" si="33"/>
        <v>0</v>
      </c>
      <c r="D168" s="176">
        <f t="shared" si="34"/>
        <v>106440.3712</v>
      </c>
      <c r="E168" s="206">
        <f t="shared" si="5"/>
        <v>106440.3712</v>
      </c>
      <c r="F168" s="129"/>
      <c r="G168" s="205">
        <f t="shared" si="15"/>
        <v>32500</v>
      </c>
      <c r="H168" s="206">
        <f t="shared" si="16"/>
        <v>91500</v>
      </c>
      <c r="I168" s="129"/>
      <c r="J168" s="207">
        <f t="shared" si="35"/>
        <v>88811.48243</v>
      </c>
      <c r="K168" s="208">
        <f t="shared" si="54"/>
        <v>56160.66879</v>
      </c>
      <c r="L168" s="129"/>
      <c r="M168" s="129"/>
      <c r="N168" s="129"/>
      <c r="O168" s="129"/>
      <c r="P168" s="129"/>
      <c r="Q168" s="129">
        <v>0.0</v>
      </c>
      <c r="R168" s="129">
        <v>0.0</v>
      </c>
      <c r="S168" s="129">
        <f t="shared" ref="S168:T168" si="372">+IF(Q168=1,RAND(),0)</f>
        <v>0</v>
      </c>
      <c r="T168" s="129">
        <f t="shared" si="372"/>
        <v>0</v>
      </c>
      <c r="U168" s="129">
        <f>+IF(S168=0,0,IF(S168&lt;=Hoja2!$N$5,Hoja2!$M$5,IF(Hoja2!M167&lt;=Hoja2!$N$6,Hoja2!$M$6,IF(S168&lt;=Hoja2!$N$7,Hoja2!$M$7,IF(S168&lt;=Hoja2!$N$8,Hoja2!$M$8,IF(S168&lt;=Hoja2!$N$9,Hoja2!$M$9,6))))))</f>
        <v>0</v>
      </c>
      <c r="V168" s="129">
        <f>+IF(T168=0,0,IF(T168&lt;=Hoja2!$O$5,Hoja2!$M$5,IF(T168&lt;=Hoja2!$O$6,Hoja2!$M$6,IF(T168&lt;=Hoja2!$O$7,Hoja2!$M$7,IF(T168&lt;=Hoja2!$O$8,Hoja2!$M$8,IF(T168&lt;=Hoja2!$O$9,Hoja2!$M$9,IF(S168&lt;=Hoja2!$O$10,Hoja2!$M$10,IF(S168&lt;=Hoja2!$O$11,Hoja2!$M$11,8))))))))</f>
        <v>0</v>
      </c>
      <c r="W168" s="156" t="str">
        <f t="shared" si="7"/>
        <v>si</v>
      </c>
      <c r="X168" s="157" t="str">
        <f t="shared" si="8"/>
        <v>no</v>
      </c>
      <c r="Y168" s="129"/>
      <c r="Z168" s="129"/>
      <c r="AA168" s="158">
        <f t="shared" si="37"/>
        <v>0</v>
      </c>
      <c r="AB168" s="159">
        <f t="shared" si="38"/>
        <v>0</v>
      </c>
      <c r="AC168" s="159">
        <f t="shared" si="39"/>
        <v>0</v>
      </c>
      <c r="AD168" s="159">
        <f t="shared" si="40"/>
        <v>0</v>
      </c>
      <c r="AE168" s="209">
        <f t="shared" si="41"/>
        <v>0</v>
      </c>
      <c r="AF168" s="210">
        <f t="shared" si="42"/>
        <v>0</v>
      </c>
      <c r="AG168" s="210">
        <f t="shared" si="43"/>
        <v>0</v>
      </c>
      <c r="AH168" s="210">
        <f t="shared" si="44"/>
        <v>0</v>
      </c>
      <c r="AI168" s="211">
        <f t="shared" si="45"/>
        <v>0</v>
      </c>
      <c r="AJ168" s="212">
        <f t="shared" si="46"/>
        <v>0</v>
      </c>
      <c r="AK168" s="129"/>
      <c r="AL168" s="213">
        <f t="shared" si="47"/>
        <v>0</v>
      </c>
      <c r="AM168" s="214">
        <f t="shared" si="48"/>
        <v>0</v>
      </c>
      <c r="AN168" s="214">
        <f t="shared" si="49"/>
        <v>0</v>
      </c>
      <c r="AO168" s="215">
        <f t="shared" si="23"/>
        <v>0</v>
      </c>
      <c r="AP168" s="172">
        <f t="shared" si="9"/>
        <v>253559.6288</v>
      </c>
      <c r="AQ168" s="129"/>
      <c r="AR168" s="216">
        <f t="shared" si="50"/>
        <v>0</v>
      </c>
      <c r="AS168" s="217">
        <f t="shared" si="51"/>
        <v>-143.7643684</v>
      </c>
      <c r="AT168" s="217">
        <f t="shared" si="24"/>
        <v>1000</v>
      </c>
      <c r="AU168" s="218">
        <f t="shared" si="30"/>
        <v>3000</v>
      </c>
      <c r="AV168" s="129"/>
      <c r="AW168" s="219">
        <f t="shared" ref="AW168:AX168" si="373">+IF(SUM(U163:U167)&gt;SUM(AW163:AW167),1,0)</f>
        <v>1</v>
      </c>
      <c r="AX168" s="220">
        <f t="shared" si="373"/>
        <v>0</v>
      </c>
      <c r="AY168" s="129"/>
      <c r="AZ168" s="181">
        <f t="shared" si="11"/>
        <v>2473.703527</v>
      </c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>
        <f t="shared" si="2"/>
        <v>180000</v>
      </c>
      <c r="BQ168" s="129">
        <f t="shared" si="3"/>
        <v>225000</v>
      </c>
      <c r="BR168" s="129">
        <f t="shared" si="4"/>
        <v>360000</v>
      </c>
    </row>
    <row r="169" ht="14.25" customHeight="1">
      <c r="A169" s="63">
        <f t="shared" si="12"/>
        <v>166</v>
      </c>
      <c r="C169" s="205">
        <f t="shared" si="33"/>
        <v>75000</v>
      </c>
      <c r="D169" s="176">
        <f t="shared" si="34"/>
        <v>43890.58085</v>
      </c>
      <c r="E169" s="206">
        <f t="shared" si="5"/>
        <v>118890.5808</v>
      </c>
      <c r="F169" s="129"/>
      <c r="G169" s="205">
        <f t="shared" si="15"/>
        <v>31500</v>
      </c>
      <c r="H169" s="206">
        <f t="shared" si="16"/>
        <v>88500</v>
      </c>
      <c r="I169" s="129"/>
      <c r="J169" s="207">
        <f t="shared" si="35"/>
        <v>98628.10738</v>
      </c>
      <c r="K169" s="208">
        <f t="shared" si="54"/>
        <v>78982.84644</v>
      </c>
      <c r="L169" s="129"/>
      <c r="M169" s="129"/>
      <c r="N169" s="129"/>
      <c r="O169" s="129"/>
      <c r="P169" s="129"/>
      <c r="Q169" s="129">
        <v>0.0</v>
      </c>
      <c r="R169" s="129">
        <v>1.0</v>
      </c>
      <c r="S169" s="129">
        <f t="shared" ref="S169:T169" si="374">+IF(Q169=1,RAND(),0)</f>
        <v>0</v>
      </c>
      <c r="T169" s="129">
        <f t="shared" si="374"/>
        <v>0.2832400968</v>
      </c>
      <c r="U169" s="129">
        <f>+IF(S169=0,0,IF(S169&lt;=Hoja2!$N$5,Hoja2!$M$5,IF(Hoja2!M168&lt;=Hoja2!$N$6,Hoja2!$M$6,IF(S169&lt;=Hoja2!$N$7,Hoja2!$M$7,IF(S169&lt;=Hoja2!$N$8,Hoja2!$M$8,IF(S169&lt;=Hoja2!$N$9,Hoja2!$M$9,6))))))</f>
        <v>0</v>
      </c>
      <c r="V169" s="129">
        <f>+IF(T169=0,0,IF(T169&lt;=Hoja2!$O$5,Hoja2!$M$5,IF(T169&lt;=Hoja2!$O$6,Hoja2!$M$6,IF(T169&lt;=Hoja2!$O$7,Hoja2!$M$7,IF(T169&lt;=Hoja2!$O$8,Hoja2!$M$8,IF(T169&lt;=Hoja2!$O$9,Hoja2!$M$9,IF(S169&lt;=Hoja2!$O$10,Hoja2!$M$10,IF(S169&lt;=Hoja2!$O$11,Hoja2!$M$11,8))))))))</f>
        <v>2</v>
      </c>
      <c r="W169" s="156" t="str">
        <f t="shared" si="7"/>
        <v>si</v>
      </c>
      <c r="X169" s="157" t="str">
        <f t="shared" si="8"/>
        <v>no</v>
      </c>
      <c r="Y169" s="129"/>
      <c r="Z169" s="129"/>
      <c r="AA169" s="158">
        <f t="shared" si="37"/>
        <v>0</v>
      </c>
      <c r="AB169" s="159">
        <f t="shared" si="38"/>
        <v>0</v>
      </c>
      <c r="AC169" s="159">
        <f t="shared" si="39"/>
        <v>0</v>
      </c>
      <c r="AD169" s="159">
        <f t="shared" si="40"/>
        <v>0</v>
      </c>
      <c r="AE169" s="209">
        <f t="shared" si="41"/>
        <v>0</v>
      </c>
      <c r="AF169" s="210">
        <f t="shared" si="42"/>
        <v>0</v>
      </c>
      <c r="AG169" s="210">
        <f t="shared" si="43"/>
        <v>0</v>
      </c>
      <c r="AH169" s="210">
        <f t="shared" si="44"/>
        <v>0</v>
      </c>
      <c r="AI169" s="211">
        <f t="shared" si="45"/>
        <v>0</v>
      </c>
      <c r="AJ169" s="212">
        <f t="shared" si="46"/>
        <v>0</v>
      </c>
      <c r="AK169" s="129"/>
      <c r="AL169" s="213">
        <f t="shared" si="47"/>
        <v>110000</v>
      </c>
      <c r="AM169" s="214">
        <f t="shared" si="48"/>
        <v>0</v>
      </c>
      <c r="AN169" s="214">
        <f t="shared" si="49"/>
        <v>75000</v>
      </c>
      <c r="AO169" s="215">
        <f t="shared" si="23"/>
        <v>0</v>
      </c>
      <c r="AP169" s="172">
        <f t="shared" si="9"/>
        <v>241109.4192</v>
      </c>
      <c r="AQ169" s="129"/>
      <c r="AR169" s="216">
        <f t="shared" si="50"/>
        <v>35000</v>
      </c>
      <c r="AS169" s="217">
        <f t="shared" si="51"/>
        <v>29549.7904</v>
      </c>
      <c r="AT169" s="217">
        <f t="shared" si="24"/>
        <v>1000</v>
      </c>
      <c r="AU169" s="218">
        <f t="shared" si="30"/>
        <v>3000</v>
      </c>
      <c r="AV169" s="129"/>
      <c r="AW169" s="219">
        <f t="shared" ref="AW169:AX169" si="375">+IF(SUM(U164:U168)&gt;SUM(AW164:AW168),1,0)</f>
        <v>1</v>
      </c>
      <c r="AX169" s="220">
        <f t="shared" si="375"/>
        <v>0</v>
      </c>
      <c r="AY169" s="129"/>
      <c r="AZ169" s="181">
        <f t="shared" si="11"/>
        <v>2437.896784</v>
      </c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>
        <f t="shared" si="2"/>
        <v>180000</v>
      </c>
      <c r="BQ169" s="129">
        <f t="shared" si="3"/>
        <v>225000</v>
      </c>
      <c r="BR169" s="129">
        <f t="shared" si="4"/>
        <v>360000</v>
      </c>
    </row>
    <row r="170" ht="14.25" customHeight="1">
      <c r="A170" s="63">
        <f t="shared" si="12"/>
        <v>167</v>
      </c>
      <c r="C170" s="205">
        <f t="shared" si="33"/>
        <v>40000</v>
      </c>
      <c r="D170" s="176">
        <f t="shared" si="34"/>
        <v>56437.41695</v>
      </c>
      <c r="E170" s="206">
        <f t="shared" si="5"/>
        <v>96437.41695</v>
      </c>
      <c r="F170" s="129"/>
      <c r="G170" s="205">
        <f t="shared" si="15"/>
        <v>30500</v>
      </c>
      <c r="H170" s="206">
        <f t="shared" si="16"/>
        <v>85500</v>
      </c>
      <c r="I170" s="129"/>
      <c r="J170" s="207">
        <f t="shared" si="35"/>
        <v>0</v>
      </c>
      <c r="K170" s="208">
        <f t="shared" si="54"/>
        <v>101970.2662</v>
      </c>
      <c r="L170" s="129"/>
      <c r="M170" s="129"/>
      <c r="N170" s="129"/>
      <c r="O170" s="129"/>
      <c r="P170" s="129"/>
      <c r="Q170" s="129">
        <v>1.0</v>
      </c>
      <c r="R170" s="129">
        <v>0.0</v>
      </c>
      <c r="S170" s="129">
        <f t="shared" ref="S170:T170" si="376">+IF(Q170=1,RAND(),0)</f>
        <v>0.4634324717</v>
      </c>
      <c r="T170" s="129">
        <f t="shared" si="376"/>
        <v>0</v>
      </c>
      <c r="U170" s="129">
        <f>+IF(S170=0,0,IF(S170&lt;=Hoja2!$N$5,Hoja2!$M$5,IF(Hoja2!M169&lt;=Hoja2!$N$6,Hoja2!$M$6,IF(S170&lt;=Hoja2!$N$7,Hoja2!$M$7,IF(S170&lt;=Hoja2!$N$8,Hoja2!$M$8,IF(S170&lt;=Hoja2!$N$9,Hoja2!$M$9,6))))))</f>
        <v>2</v>
      </c>
      <c r="V170" s="129">
        <f>+IF(T170=0,0,IF(T170&lt;=Hoja2!$O$5,Hoja2!$M$5,IF(T170&lt;=Hoja2!$O$6,Hoja2!$M$6,IF(T170&lt;=Hoja2!$O$7,Hoja2!$M$7,IF(T170&lt;=Hoja2!$O$8,Hoja2!$M$8,IF(T170&lt;=Hoja2!$O$9,Hoja2!$M$9,IF(S170&lt;=Hoja2!$O$10,Hoja2!$M$10,IF(S170&lt;=Hoja2!$O$11,Hoja2!$M$11,8))))))))</f>
        <v>0</v>
      </c>
      <c r="W170" s="156" t="str">
        <f t="shared" si="7"/>
        <v>si</v>
      </c>
      <c r="X170" s="157" t="str">
        <f t="shared" si="8"/>
        <v>no</v>
      </c>
      <c r="Y170" s="129"/>
      <c r="Z170" s="129"/>
      <c r="AA170" s="158">
        <f t="shared" si="37"/>
        <v>0</v>
      </c>
      <c r="AB170" s="159">
        <f t="shared" si="38"/>
        <v>110000</v>
      </c>
      <c r="AC170" s="159">
        <f t="shared" si="39"/>
        <v>0</v>
      </c>
      <c r="AD170" s="159">
        <f t="shared" si="40"/>
        <v>0</v>
      </c>
      <c r="AE170" s="209">
        <f t="shared" si="41"/>
        <v>0</v>
      </c>
      <c r="AF170" s="210">
        <f t="shared" si="42"/>
        <v>0</v>
      </c>
      <c r="AG170" s="210">
        <f t="shared" si="43"/>
        <v>0</v>
      </c>
      <c r="AH170" s="210">
        <f t="shared" si="44"/>
        <v>0</v>
      </c>
      <c r="AI170" s="211">
        <f t="shared" si="45"/>
        <v>0</v>
      </c>
      <c r="AJ170" s="212">
        <f t="shared" si="46"/>
        <v>0</v>
      </c>
      <c r="AK170" s="129"/>
      <c r="AL170" s="213">
        <f t="shared" si="47"/>
        <v>0</v>
      </c>
      <c r="AM170" s="214">
        <f t="shared" si="48"/>
        <v>0</v>
      </c>
      <c r="AN170" s="214">
        <f t="shared" si="49"/>
        <v>0</v>
      </c>
      <c r="AO170" s="215">
        <f t="shared" si="23"/>
        <v>0</v>
      </c>
      <c r="AP170" s="172">
        <f t="shared" si="9"/>
        <v>263562.5831</v>
      </c>
      <c r="AQ170" s="129"/>
      <c r="AR170" s="216">
        <f t="shared" si="50"/>
        <v>35000</v>
      </c>
      <c r="AS170" s="217">
        <f t="shared" si="51"/>
        <v>29453.1639</v>
      </c>
      <c r="AT170" s="217">
        <f t="shared" si="24"/>
        <v>1000</v>
      </c>
      <c r="AU170" s="218">
        <f t="shared" si="30"/>
        <v>3000</v>
      </c>
      <c r="AV170" s="129"/>
      <c r="AW170" s="219">
        <f t="shared" ref="AW170:AX170" si="377">+IF(SUM(U165:U169)&gt;SUM(AW165:AW169),1,0)</f>
        <v>0</v>
      </c>
      <c r="AX170" s="220">
        <f t="shared" si="377"/>
        <v>1</v>
      </c>
      <c r="AY170" s="129"/>
      <c r="AZ170" s="181">
        <f t="shared" si="11"/>
        <v>2849.807069</v>
      </c>
      <c r="BA170" s="129"/>
      <c r="BB170" s="129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>
        <f t="shared" si="2"/>
        <v>180000</v>
      </c>
      <c r="BQ170" s="129">
        <f t="shared" si="3"/>
        <v>225000</v>
      </c>
      <c r="BR170" s="129">
        <f t="shared" si="4"/>
        <v>360000</v>
      </c>
    </row>
    <row r="171" ht="14.25" customHeight="1">
      <c r="A171" s="63">
        <f t="shared" si="12"/>
        <v>168</v>
      </c>
      <c r="C171" s="205">
        <f t="shared" si="33"/>
        <v>5000</v>
      </c>
      <c r="D171" s="176">
        <f t="shared" si="34"/>
        <v>69850.65764</v>
      </c>
      <c r="E171" s="206">
        <f t="shared" si="5"/>
        <v>74850.65764</v>
      </c>
      <c r="F171" s="129"/>
      <c r="G171" s="205">
        <f t="shared" si="15"/>
        <v>29500</v>
      </c>
      <c r="H171" s="206">
        <f t="shared" si="16"/>
        <v>82500</v>
      </c>
      <c r="I171" s="129"/>
      <c r="J171" s="207">
        <f t="shared" si="35"/>
        <v>9906.61281</v>
      </c>
      <c r="K171" s="208">
        <f t="shared" si="54"/>
        <v>125230.8691</v>
      </c>
      <c r="L171" s="129"/>
      <c r="M171" s="129"/>
      <c r="N171" s="129"/>
      <c r="O171" s="129"/>
      <c r="P171" s="129"/>
      <c r="Q171" s="129">
        <v>0.0</v>
      </c>
      <c r="R171" s="129">
        <v>0.0</v>
      </c>
      <c r="S171" s="129">
        <f t="shared" ref="S171:T171" si="378">+IF(Q171=1,RAND(),0)</f>
        <v>0</v>
      </c>
      <c r="T171" s="129">
        <f t="shared" si="378"/>
        <v>0</v>
      </c>
      <c r="U171" s="129">
        <f>+IF(S171=0,0,IF(S171&lt;=Hoja2!$N$5,Hoja2!$M$5,IF(Hoja2!M170&lt;=Hoja2!$N$6,Hoja2!$M$6,IF(S171&lt;=Hoja2!$N$7,Hoja2!$M$7,IF(S171&lt;=Hoja2!$N$8,Hoja2!$M$8,IF(S171&lt;=Hoja2!$N$9,Hoja2!$M$9,6))))))</f>
        <v>0</v>
      </c>
      <c r="V171" s="129">
        <f>+IF(T171=0,0,IF(T171&lt;=Hoja2!$O$5,Hoja2!$M$5,IF(T171&lt;=Hoja2!$O$6,Hoja2!$M$6,IF(T171&lt;=Hoja2!$O$7,Hoja2!$M$7,IF(T171&lt;=Hoja2!$O$8,Hoja2!$M$8,IF(T171&lt;=Hoja2!$O$9,Hoja2!$M$9,IF(S171&lt;=Hoja2!$O$10,Hoja2!$M$10,IF(S171&lt;=Hoja2!$O$11,Hoja2!$M$11,8))))))))</f>
        <v>0</v>
      </c>
      <c r="W171" s="156" t="str">
        <f t="shared" si="7"/>
        <v>si</v>
      </c>
      <c r="X171" s="157" t="str">
        <f t="shared" si="8"/>
        <v>no</v>
      </c>
      <c r="Y171" s="129"/>
      <c r="Z171" s="129"/>
      <c r="AA171" s="158">
        <f t="shared" si="37"/>
        <v>0</v>
      </c>
      <c r="AB171" s="159">
        <f t="shared" si="38"/>
        <v>0</v>
      </c>
      <c r="AC171" s="159">
        <f t="shared" si="39"/>
        <v>0</v>
      </c>
      <c r="AD171" s="159">
        <f t="shared" si="40"/>
        <v>0</v>
      </c>
      <c r="AE171" s="209">
        <f t="shared" si="41"/>
        <v>0</v>
      </c>
      <c r="AF171" s="210">
        <f t="shared" si="42"/>
        <v>0</v>
      </c>
      <c r="AG171" s="210">
        <f t="shared" si="43"/>
        <v>0</v>
      </c>
      <c r="AH171" s="210">
        <f t="shared" si="44"/>
        <v>0</v>
      </c>
      <c r="AI171" s="211">
        <f t="shared" si="45"/>
        <v>0</v>
      </c>
      <c r="AJ171" s="212">
        <f t="shared" si="46"/>
        <v>0</v>
      </c>
      <c r="AK171" s="129"/>
      <c r="AL171" s="213">
        <f t="shared" si="47"/>
        <v>0</v>
      </c>
      <c r="AM171" s="214">
        <f t="shared" si="48"/>
        <v>0</v>
      </c>
      <c r="AN171" s="214">
        <f t="shared" si="49"/>
        <v>0</v>
      </c>
      <c r="AO171" s="215">
        <f t="shared" si="23"/>
        <v>0</v>
      </c>
      <c r="AP171" s="172">
        <f t="shared" si="9"/>
        <v>285149.3424</v>
      </c>
      <c r="AQ171" s="129"/>
      <c r="AR171" s="216">
        <f t="shared" si="50"/>
        <v>35000</v>
      </c>
      <c r="AS171" s="217">
        <f t="shared" si="51"/>
        <v>28586.75931</v>
      </c>
      <c r="AT171" s="217">
        <f t="shared" si="24"/>
        <v>1000</v>
      </c>
      <c r="AU171" s="218">
        <f t="shared" si="30"/>
        <v>3000</v>
      </c>
      <c r="AV171" s="129"/>
      <c r="AW171" s="219">
        <f t="shared" ref="AW171:AX171" si="379">+IF(SUM(U166:U170)&gt;SUM(AW166:AW170),1,0)</f>
        <v>1</v>
      </c>
      <c r="AX171" s="220">
        <f t="shared" si="379"/>
        <v>1</v>
      </c>
      <c r="AY171" s="129"/>
      <c r="AZ171" s="181">
        <f t="shared" si="11"/>
        <v>1880.578031</v>
      </c>
      <c r="BA171" s="129"/>
      <c r="BB171" s="129"/>
      <c r="BC171" s="129"/>
      <c r="BD171" s="129"/>
      <c r="BE171" s="129"/>
      <c r="BF171" s="129"/>
      <c r="BG171" s="129"/>
      <c r="BH171" s="129"/>
      <c r="BI171" s="129"/>
      <c r="BJ171" s="129"/>
      <c r="BK171" s="129"/>
      <c r="BL171" s="129"/>
      <c r="BM171" s="129"/>
      <c r="BN171" s="129"/>
      <c r="BO171" s="129"/>
      <c r="BP171" s="129">
        <f t="shared" si="2"/>
        <v>180000</v>
      </c>
      <c r="BQ171" s="129">
        <f t="shared" si="3"/>
        <v>225000</v>
      </c>
      <c r="BR171" s="129">
        <f t="shared" si="4"/>
        <v>360000</v>
      </c>
    </row>
    <row r="172" ht="14.25" customHeight="1">
      <c r="A172" s="63">
        <f t="shared" si="12"/>
        <v>169</v>
      </c>
      <c r="C172" s="205">
        <f t="shared" si="33"/>
        <v>0</v>
      </c>
      <c r="D172" s="176">
        <f t="shared" si="34"/>
        <v>107819.2886</v>
      </c>
      <c r="E172" s="206">
        <f t="shared" si="5"/>
        <v>107819.2886</v>
      </c>
      <c r="F172" s="129"/>
      <c r="G172" s="205">
        <f t="shared" si="15"/>
        <v>28500</v>
      </c>
      <c r="H172" s="206">
        <f t="shared" si="16"/>
        <v>79500</v>
      </c>
      <c r="I172" s="129"/>
      <c r="J172" s="207">
        <f t="shared" si="35"/>
        <v>21217.54507</v>
      </c>
      <c r="K172" s="208">
        <f t="shared" si="54"/>
        <v>75319.88242</v>
      </c>
      <c r="L172" s="129"/>
      <c r="M172" s="129"/>
      <c r="N172" s="129"/>
      <c r="O172" s="129"/>
      <c r="P172" s="129"/>
      <c r="Q172" s="129">
        <v>0.0</v>
      </c>
      <c r="R172" s="129">
        <v>0.0</v>
      </c>
      <c r="S172" s="129">
        <f t="shared" ref="S172:T172" si="380">+IF(Q172=1,RAND(),0)</f>
        <v>0</v>
      </c>
      <c r="T172" s="129">
        <f t="shared" si="380"/>
        <v>0</v>
      </c>
      <c r="U172" s="129">
        <f>+IF(S172=0,0,IF(S172&lt;=Hoja2!$N$5,Hoja2!$M$5,IF(Hoja2!M171&lt;=Hoja2!$N$6,Hoja2!$M$6,IF(S172&lt;=Hoja2!$N$7,Hoja2!$M$7,IF(S172&lt;=Hoja2!$N$8,Hoja2!$M$8,IF(S172&lt;=Hoja2!$N$9,Hoja2!$M$9,6))))))</f>
        <v>0</v>
      </c>
      <c r="V172" s="129">
        <f>+IF(T172=0,0,IF(T172&lt;=Hoja2!$O$5,Hoja2!$M$5,IF(T172&lt;=Hoja2!$O$6,Hoja2!$M$6,IF(T172&lt;=Hoja2!$O$7,Hoja2!$M$7,IF(T172&lt;=Hoja2!$O$8,Hoja2!$M$8,IF(T172&lt;=Hoja2!$O$9,Hoja2!$M$9,IF(S172&lt;=Hoja2!$O$10,Hoja2!$M$10,IF(S172&lt;=Hoja2!$O$11,Hoja2!$M$11,8))))))))</f>
        <v>0</v>
      </c>
      <c r="W172" s="156" t="str">
        <f t="shared" si="7"/>
        <v>si</v>
      </c>
      <c r="X172" s="157" t="str">
        <f t="shared" si="8"/>
        <v>no</v>
      </c>
      <c r="Y172" s="129"/>
      <c r="Z172" s="129"/>
      <c r="AA172" s="158">
        <f t="shared" si="37"/>
        <v>0</v>
      </c>
      <c r="AB172" s="159">
        <f t="shared" si="38"/>
        <v>0</v>
      </c>
      <c r="AC172" s="159">
        <f t="shared" si="39"/>
        <v>0</v>
      </c>
      <c r="AD172" s="159">
        <f t="shared" si="40"/>
        <v>0</v>
      </c>
      <c r="AE172" s="209">
        <f t="shared" si="41"/>
        <v>0</v>
      </c>
      <c r="AF172" s="210">
        <f t="shared" si="42"/>
        <v>0</v>
      </c>
      <c r="AG172" s="210">
        <f t="shared" si="43"/>
        <v>73000</v>
      </c>
      <c r="AH172" s="210">
        <f t="shared" si="44"/>
        <v>0</v>
      </c>
      <c r="AI172" s="211">
        <f t="shared" si="45"/>
        <v>0</v>
      </c>
      <c r="AJ172" s="212">
        <f t="shared" si="46"/>
        <v>0</v>
      </c>
      <c r="AK172" s="129"/>
      <c r="AL172" s="213">
        <f t="shared" si="47"/>
        <v>0</v>
      </c>
      <c r="AM172" s="214">
        <f t="shared" si="48"/>
        <v>0</v>
      </c>
      <c r="AN172" s="214">
        <f t="shared" si="49"/>
        <v>0</v>
      </c>
      <c r="AO172" s="215">
        <f t="shared" si="23"/>
        <v>0</v>
      </c>
      <c r="AP172" s="172">
        <f t="shared" si="9"/>
        <v>252180.7114</v>
      </c>
      <c r="AQ172" s="129"/>
      <c r="AR172" s="216">
        <f t="shared" si="50"/>
        <v>5000</v>
      </c>
      <c r="AS172" s="217">
        <f t="shared" si="51"/>
        <v>4031.369045</v>
      </c>
      <c r="AT172" s="217">
        <f t="shared" si="24"/>
        <v>1000</v>
      </c>
      <c r="AU172" s="218">
        <f t="shared" si="30"/>
        <v>3000</v>
      </c>
      <c r="AV172" s="129"/>
      <c r="AW172" s="219">
        <f t="shared" ref="AW172:AX172" si="381">+IF(SUM(U167:U171)&gt;SUM(AW167:AW171),1,0)</f>
        <v>1</v>
      </c>
      <c r="AX172" s="220">
        <f t="shared" si="381"/>
        <v>0</v>
      </c>
      <c r="AY172" s="129"/>
      <c r="AZ172" s="181">
        <f t="shared" si="11"/>
        <v>2640.106024</v>
      </c>
      <c r="BA172" s="129"/>
      <c r="BB172" s="129"/>
      <c r="BC172" s="129"/>
      <c r="BD172" s="129"/>
      <c r="BE172" s="129"/>
      <c r="BF172" s="129"/>
      <c r="BG172" s="129"/>
      <c r="BH172" s="129"/>
      <c r="BI172" s="129"/>
      <c r="BJ172" s="129"/>
      <c r="BK172" s="129"/>
      <c r="BL172" s="129"/>
      <c r="BM172" s="129"/>
      <c r="BN172" s="129"/>
      <c r="BO172" s="129"/>
      <c r="BP172" s="129">
        <f t="shared" si="2"/>
        <v>180000</v>
      </c>
      <c r="BQ172" s="129">
        <f t="shared" si="3"/>
        <v>225000</v>
      </c>
      <c r="BR172" s="129">
        <f t="shared" si="4"/>
        <v>360000</v>
      </c>
    </row>
    <row r="173" ht="14.25" customHeight="1">
      <c r="A173" s="63">
        <f t="shared" si="12"/>
        <v>170</v>
      </c>
      <c r="C173" s="205">
        <f t="shared" si="33"/>
        <v>75000</v>
      </c>
      <c r="D173" s="176">
        <f t="shared" si="34"/>
        <v>45736.84503</v>
      </c>
      <c r="E173" s="206">
        <f t="shared" si="5"/>
        <v>120736.845</v>
      </c>
      <c r="F173" s="129"/>
      <c r="G173" s="205">
        <f t="shared" si="15"/>
        <v>27500</v>
      </c>
      <c r="H173" s="206">
        <f t="shared" si="16"/>
        <v>76500</v>
      </c>
      <c r="I173" s="129"/>
      <c r="J173" s="207">
        <f t="shared" si="35"/>
        <v>31787.78435</v>
      </c>
      <c r="K173" s="208">
        <f t="shared" si="54"/>
        <v>98496.95597</v>
      </c>
      <c r="L173" s="129"/>
      <c r="M173" s="129"/>
      <c r="N173" s="129"/>
      <c r="O173" s="129"/>
      <c r="P173" s="129"/>
      <c r="Q173" s="129">
        <v>0.0</v>
      </c>
      <c r="R173" s="129">
        <v>0.0</v>
      </c>
      <c r="S173" s="129">
        <f t="shared" ref="S173:T173" si="382">+IF(Q173=1,RAND(),0)</f>
        <v>0</v>
      </c>
      <c r="T173" s="129">
        <f t="shared" si="382"/>
        <v>0</v>
      </c>
      <c r="U173" s="129">
        <f>+IF(S173=0,0,IF(S173&lt;=Hoja2!$N$5,Hoja2!$M$5,IF(Hoja2!M172&lt;=Hoja2!$N$6,Hoja2!$M$6,IF(S173&lt;=Hoja2!$N$7,Hoja2!$M$7,IF(S173&lt;=Hoja2!$N$8,Hoja2!$M$8,IF(S173&lt;=Hoja2!$N$9,Hoja2!$M$9,6))))))</f>
        <v>0</v>
      </c>
      <c r="V173" s="129">
        <f>+IF(T173=0,0,IF(T173&lt;=Hoja2!$O$5,Hoja2!$M$5,IF(T173&lt;=Hoja2!$O$6,Hoja2!$M$6,IF(T173&lt;=Hoja2!$O$7,Hoja2!$M$7,IF(T173&lt;=Hoja2!$O$8,Hoja2!$M$8,IF(T173&lt;=Hoja2!$O$9,Hoja2!$M$9,IF(S173&lt;=Hoja2!$O$10,Hoja2!$M$10,IF(S173&lt;=Hoja2!$O$11,Hoja2!$M$11,8))))))))</f>
        <v>0</v>
      </c>
      <c r="W173" s="156" t="str">
        <f t="shared" si="7"/>
        <v>si</v>
      </c>
      <c r="X173" s="157" t="str">
        <f t="shared" si="8"/>
        <v>no</v>
      </c>
      <c r="Y173" s="129"/>
      <c r="Z173" s="129"/>
      <c r="AA173" s="158">
        <f t="shared" si="37"/>
        <v>0</v>
      </c>
      <c r="AB173" s="159">
        <f t="shared" si="38"/>
        <v>0</v>
      </c>
      <c r="AC173" s="159">
        <f t="shared" si="39"/>
        <v>0</v>
      </c>
      <c r="AD173" s="159">
        <f t="shared" si="40"/>
        <v>0</v>
      </c>
      <c r="AE173" s="209">
        <f t="shared" si="41"/>
        <v>0</v>
      </c>
      <c r="AF173" s="210">
        <f t="shared" si="42"/>
        <v>0</v>
      </c>
      <c r="AG173" s="210">
        <f t="shared" si="43"/>
        <v>0</v>
      </c>
      <c r="AH173" s="210">
        <f t="shared" si="44"/>
        <v>0</v>
      </c>
      <c r="AI173" s="211">
        <f t="shared" si="45"/>
        <v>0</v>
      </c>
      <c r="AJ173" s="212">
        <f t="shared" si="46"/>
        <v>0</v>
      </c>
      <c r="AK173" s="129"/>
      <c r="AL173" s="213">
        <f t="shared" si="47"/>
        <v>110000</v>
      </c>
      <c r="AM173" s="214">
        <f t="shared" si="48"/>
        <v>0</v>
      </c>
      <c r="AN173" s="214">
        <f t="shared" si="49"/>
        <v>75000</v>
      </c>
      <c r="AO173" s="215">
        <f t="shared" si="23"/>
        <v>0</v>
      </c>
      <c r="AP173" s="172">
        <f t="shared" si="9"/>
        <v>239263.155</v>
      </c>
      <c r="AQ173" s="129"/>
      <c r="AR173" s="216">
        <f t="shared" si="50"/>
        <v>35000</v>
      </c>
      <c r="AS173" s="217">
        <f t="shared" si="51"/>
        <v>29082.44356</v>
      </c>
      <c r="AT173" s="217">
        <f t="shared" si="24"/>
        <v>1000</v>
      </c>
      <c r="AU173" s="218">
        <f t="shared" si="30"/>
        <v>3000</v>
      </c>
      <c r="AV173" s="129"/>
      <c r="AW173" s="219">
        <f t="shared" ref="AW173:AX173" si="383">+IF(SUM(U168:U172)&gt;SUM(AW168:AW172),1,0)</f>
        <v>0</v>
      </c>
      <c r="AX173" s="220">
        <f t="shared" si="383"/>
        <v>0</v>
      </c>
      <c r="AY173" s="129"/>
      <c r="AZ173" s="181">
        <f t="shared" si="11"/>
        <v>3658.221586</v>
      </c>
      <c r="BA173" s="129"/>
      <c r="BB173" s="129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29">
        <f t="shared" si="2"/>
        <v>180000</v>
      </c>
      <c r="BQ173" s="129">
        <f t="shared" si="3"/>
        <v>225000</v>
      </c>
      <c r="BR173" s="129">
        <f t="shared" si="4"/>
        <v>360000</v>
      </c>
    </row>
    <row r="174" ht="14.25" customHeight="1">
      <c r="A174" s="63">
        <f t="shared" si="12"/>
        <v>171</v>
      </c>
      <c r="C174" s="205">
        <f t="shared" si="33"/>
        <v>40000</v>
      </c>
      <c r="D174" s="176">
        <f t="shared" si="34"/>
        <v>59580.46825</v>
      </c>
      <c r="E174" s="206">
        <f t="shared" si="5"/>
        <v>99580.46825</v>
      </c>
      <c r="F174" s="129"/>
      <c r="G174" s="205">
        <f t="shared" si="15"/>
        <v>26500</v>
      </c>
      <c r="H174" s="206">
        <f t="shared" si="16"/>
        <v>73500</v>
      </c>
      <c r="I174" s="129"/>
      <c r="J174" s="207">
        <f t="shared" si="35"/>
        <v>41707.21744</v>
      </c>
      <c r="K174" s="208">
        <f t="shared" si="54"/>
        <v>10383.25279</v>
      </c>
      <c r="L174" s="129"/>
      <c r="M174" s="129"/>
      <c r="N174" s="129"/>
      <c r="O174" s="129"/>
      <c r="P174" s="129"/>
      <c r="Q174" s="129">
        <v>0.0</v>
      </c>
      <c r="R174" s="129">
        <v>1.0</v>
      </c>
      <c r="S174" s="129">
        <f t="shared" ref="S174:T174" si="384">+IF(Q174=1,RAND(),0)</f>
        <v>0</v>
      </c>
      <c r="T174" s="129">
        <f t="shared" si="384"/>
        <v>0.665369756</v>
      </c>
      <c r="U174" s="129">
        <f>+IF(S174=0,0,IF(S174&lt;=Hoja2!$N$5,Hoja2!$M$5,IF(Hoja2!M173&lt;=Hoja2!$N$6,Hoja2!$M$6,IF(S174&lt;=Hoja2!$N$7,Hoja2!$M$7,IF(S174&lt;=Hoja2!$N$8,Hoja2!$M$8,IF(S174&lt;=Hoja2!$N$9,Hoja2!$M$9,6))))))</f>
        <v>0</v>
      </c>
      <c r="V174" s="129">
        <f>+IF(T174=0,0,IF(T174&lt;=Hoja2!$O$5,Hoja2!$M$5,IF(T174&lt;=Hoja2!$O$6,Hoja2!$M$6,IF(T174&lt;=Hoja2!$O$7,Hoja2!$M$7,IF(T174&lt;=Hoja2!$O$8,Hoja2!$M$8,IF(T174&lt;=Hoja2!$O$9,Hoja2!$M$9,IF(S174&lt;=Hoja2!$O$10,Hoja2!$M$10,IF(S174&lt;=Hoja2!$O$11,Hoja2!$M$11,8))))))))</f>
        <v>4</v>
      </c>
      <c r="W174" s="156" t="str">
        <f t="shared" si="7"/>
        <v>si</v>
      </c>
      <c r="X174" s="157" t="str">
        <f t="shared" si="8"/>
        <v>no</v>
      </c>
      <c r="Y174" s="129"/>
      <c r="Z174" s="129"/>
      <c r="AA174" s="158">
        <f t="shared" si="37"/>
        <v>0</v>
      </c>
      <c r="AB174" s="159">
        <f t="shared" si="38"/>
        <v>0</v>
      </c>
      <c r="AC174" s="159">
        <f t="shared" si="39"/>
        <v>0</v>
      </c>
      <c r="AD174" s="159">
        <f t="shared" si="40"/>
        <v>0</v>
      </c>
      <c r="AE174" s="209">
        <f t="shared" si="41"/>
        <v>110000</v>
      </c>
      <c r="AF174" s="210">
        <f t="shared" si="42"/>
        <v>0</v>
      </c>
      <c r="AG174" s="210">
        <f t="shared" si="43"/>
        <v>0</v>
      </c>
      <c r="AH174" s="210">
        <f t="shared" si="44"/>
        <v>0</v>
      </c>
      <c r="AI174" s="211">
        <f t="shared" si="45"/>
        <v>0</v>
      </c>
      <c r="AJ174" s="212">
        <f t="shared" si="46"/>
        <v>0</v>
      </c>
      <c r="AK174" s="129"/>
      <c r="AL174" s="213">
        <f t="shared" si="47"/>
        <v>0</v>
      </c>
      <c r="AM174" s="214">
        <f t="shared" si="48"/>
        <v>0</v>
      </c>
      <c r="AN174" s="214">
        <f t="shared" si="49"/>
        <v>0</v>
      </c>
      <c r="AO174" s="215">
        <f t="shared" si="23"/>
        <v>0</v>
      </c>
      <c r="AP174" s="172">
        <f t="shared" si="9"/>
        <v>260419.5318</v>
      </c>
      <c r="AQ174" s="129"/>
      <c r="AR174" s="216">
        <f t="shared" si="50"/>
        <v>35000</v>
      </c>
      <c r="AS174" s="217">
        <f t="shared" si="51"/>
        <v>28156.37678</v>
      </c>
      <c r="AT174" s="217">
        <f t="shared" si="24"/>
        <v>1000</v>
      </c>
      <c r="AU174" s="218">
        <f t="shared" si="30"/>
        <v>3000</v>
      </c>
      <c r="AV174" s="129"/>
      <c r="AW174" s="219">
        <f t="shared" ref="AW174:AX174" si="385">+IF(SUM(U169:U173)&gt;SUM(AW169:AW173),1,0)</f>
        <v>0</v>
      </c>
      <c r="AX174" s="220">
        <f t="shared" si="385"/>
        <v>0</v>
      </c>
      <c r="AY174" s="129"/>
      <c r="AZ174" s="181">
        <f t="shared" si="11"/>
        <v>2002.83823</v>
      </c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29">
        <f t="shared" si="2"/>
        <v>180000</v>
      </c>
      <c r="BQ174" s="129">
        <f t="shared" si="3"/>
        <v>225000</v>
      </c>
      <c r="BR174" s="129">
        <f t="shared" si="4"/>
        <v>360000</v>
      </c>
    </row>
    <row r="175" ht="14.25" customHeight="1">
      <c r="A175" s="63">
        <f t="shared" si="12"/>
        <v>172</v>
      </c>
      <c r="C175" s="205">
        <f t="shared" si="33"/>
        <v>78000</v>
      </c>
      <c r="D175" s="176">
        <f t="shared" si="34"/>
        <v>73620.17087</v>
      </c>
      <c r="E175" s="206">
        <f t="shared" si="5"/>
        <v>151620.1709</v>
      </c>
      <c r="F175" s="129"/>
      <c r="G175" s="205">
        <f t="shared" si="15"/>
        <v>25500</v>
      </c>
      <c r="H175" s="206">
        <f t="shared" si="16"/>
        <v>70500</v>
      </c>
      <c r="I175" s="129"/>
      <c r="J175" s="207">
        <f t="shared" si="35"/>
        <v>52195.21817</v>
      </c>
      <c r="K175" s="208">
        <f t="shared" si="54"/>
        <v>33667.56348</v>
      </c>
      <c r="L175" s="129"/>
      <c r="M175" s="129"/>
      <c r="N175" s="129"/>
      <c r="O175" s="129"/>
      <c r="P175" s="129"/>
      <c r="Q175" s="129">
        <v>0.0</v>
      </c>
      <c r="R175" s="129">
        <v>1.0</v>
      </c>
      <c r="S175" s="129">
        <f t="shared" ref="S175:T175" si="386">+IF(Q175=1,RAND(),0)</f>
        <v>0</v>
      </c>
      <c r="T175" s="129">
        <f t="shared" si="386"/>
        <v>0.2272411776</v>
      </c>
      <c r="U175" s="129">
        <f>+IF(S175=0,0,IF(S175&lt;=Hoja2!$N$5,Hoja2!$M$5,IF(Hoja2!M174&lt;=Hoja2!$N$6,Hoja2!$M$6,IF(S175&lt;=Hoja2!$N$7,Hoja2!$M$7,IF(S175&lt;=Hoja2!$N$8,Hoja2!$M$8,IF(S175&lt;=Hoja2!$N$9,Hoja2!$M$9,6))))))</f>
        <v>0</v>
      </c>
      <c r="V175" s="129">
        <f>+IF(T175=0,0,IF(T175&lt;=Hoja2!$O$5,Hoja2!$M$5,IF(T175&lt;=Hoja2!$O$6,Hoja2!$M$6,IF(T175&lt;=Hoja2!$O$7,Hoja2!$M$7,IF(T175&lt;=Hoja2!$O$8,Hoja2!$M$8,IF(T175&lt;=Hoja2!$O$9,Hoja2!$M$9,IF(S175&lt;=Hoja2!$O$10,Hoja2!$M$10,IF(S175&lt;=Hoja2!$O$11,Hoja2!$M$11,8))))))))</f>
        <v>1</v>
      </c>
      <c r="W175" s="156" t="str">
        <f t="shared" si="7"/>
        <v>si</v>
      </c>
      <c r="X175" s="157" t="str">
        <f t="shared" si="8"/>
        <v>no</v>
      </c>
      <c r="Y175" s="129"/>
      <c r="Z175" s="129"/>
      <c r="AA175" s="158">
        <f t="shared" si="37"/>
        <v>0</v>
      </c>
      <c r="AB175" s="159">
        <f t="shared" si="38"/>
        <v>0</v>
      </c>
      <c r="AC175" s="159">
        <f t="shared" si="39"/>
        <v>0</v>
      </c>
      <c r="AD175" s="159">
        <f t="shared" si="40"/>
        <v>0</v>
      </c>
      <c r="AE175" s="209">
        <f t="shared" si="41"/>
        <v>0</v>
      </c>
      <c r="AF175" s="210">
        <f t="shared" si="42"/>
        <v>0</v>
      </c>
      <c r="AG175" s="210">
        <f t="shared" si="43"/>
        <v>0</v>
      </c>
      <c r="AH175" s="210">
        <f t="shared" si="44"/>
        <v>0</v>
      </c>
      <c r="AI175" s="211">
        <f t="shared" si="45"/>
        <v>0</v>
      </c>
      <c r="AJ175" s="212">
        <f t="shared" si="46"/>
        <v>0</v>
      </c>
      <c r="AK175" s="129"/>
      <c r="AL175" s="213">
        <f t="shared" si="47"/>
        <v>73000</v>
      </c>
      <c r="AM175" s="214">
        <f t="shared" si="48"/>
        <v>0</v>
      </c>
      <c r="AN175" s="214">
        <f t="shared" si="49"/>
        <v>0</v>
      </c>
      <c r="AO175" s="215">
        <f t="shared" si="23"/>
        <v>0</v>
      </c>
      <c r="AP175" s="172">
        <f t="shared" si="9"/>
        <v>208379.8291</v>
      </c>
      <c r="AQ175" s="129"/>
      <c r="AR175" s="216">
        <f t="shared" si="50"/>
        <v>35000</v>
      </c>
      <c r="AS175" s="217">
        <f t="shared" si="51"/>
        <v>27960.29737</v>
      </c>
      <c r="AT175" s="217">
        <f t="shared" si="24"/>
        <v>1000</v>
      </c>
      <c r="AU175" s="218">
        <f t="shared" si="30"/>
        <v>3000</v>
      </c>
      <c r="AV175" s="129"/>
      <c r="AW175" s="219">
        <f t="shared" ref="AW175:AX175" si="387">+IF(SUM(U170:U174)&gt;SUM(AW170:AW174),1,0)</f>
        <v>0</v>
      </c>
      <c r="AX175" s="220">
        <f t="shared" si="387"/>
        <v>1</v>
      </c>
      <c r="AY175" s="129"/>
      <c r="AZ175" s="181">
        <f t="shared" si="11"/>
        <v>2262.207584</v>
      </c>
      <c r="BA175" s="129"/>
      <c r="BB175" s="129"/>
      <c r="BC175" s="129"/>
      <c r="BD175" s="129"/>
      <c r="BE175" s="129"/>
      <c r="BF175" s="129"/>
      <c r="BG175" s="129"/>
      <c r="BH175" s="129"/>
      <c r="BI175" s="129"/>
      <c r="BJ175" s="129"/>
      <c r="BK175" s="129"/>
      <c r="BL175" s="129"/>
      <c r="BM175" s="129"/>
      <c r="BN175" s="129"/>
      <c r="BO175" s="129"/>
      <c r="BP175" s="129">
        <f t="shared" si="2"/>
        <v>180000</v>
      </c>
      <c r="BQ175" s="129">
        <f t="shared" si="3"/>
        <v>225000</v>
      </c>
      <c r="BR175" s="129">
        <f t="shared" si="4"/>
        <v>360000</v>
      </c>
    </row>
    <row r="176" ht="14.25" customHeight="1">
      <c r="A176" s="63">
        <f t="shared" si="12"/>
        <v>173</v>
      </c>
      <c r="C176" s="205">
        <f t="shared" si="33"/>
        <v>43000</v>
      </c>
      <c r="D176" s="176">
        <f t="shared" si="34"/>
        <v>86347.54772</v>
      </c>
      <c r="E176" s="206">
        <f t="shared" si="5"/>
        <v>129347.5477</v>
      </c>
      <c r="F176" s="129"/>
      <c r="G176" s="205">
        <f t="shared" si="15"/>
        <v>24500</v>
      </c>
      <c r="H176" s="206">
        <f t="shared" si="16"/>
        <v>67500</v>
      </c>
      <c r="I176" s="129"/>
      <c r="J176" s="207">
        <f t="shared" si="35"/>
        <v>63223.20675</v>
      </c>
      <c r="K176" s="208">
        <f t="shared" si="54"/>
        <v>56771.67003</v>
      </c>
      <c r="L176" s="129"/>
      <c r="M176" s="129"/>
      <c r="N176" s="129"/>
      <c r="O176" s="129"/>
      <c r="P176" s="129"/>
      <c r="Q176" s="129">
        <v>0.0</v>
      </c>
      <c r="R176" s="129">
        <v>0.0</v>
      </c>
      <c r="S176" s="129">
        <f t="shared" ref="S176:T176" si="388">+IF(Q176=1,RAND(),0)</f>
        <v>0</v>
      </c>
      <c r="T176" s="129">
        <f t="shared" si="388"/>
        <v>0</v>
      </c>
      <c r="U176" s="129">
        <f>+IF(S176=0,0,IF(S176&lt;=Hoja2!$N$5,Hoja2!$M$5,IF(Hoja2!M175&lt;=Hoja2!$N$6,Hoja2!$M$6,IF(S176&lt;=Hoja2!$N$7,Hoja2!$M$7,IF(S176&lt;=Hoja2!$N$8,Hoja2!$M$8,IF(S176&lt;=Hoja2!$N$9,Hoja2!$M$9,6))))))</f>
        <v>0</v>
      </c>
      <c r="V176" s="129">
        <f>+IF(T176=0,0,IF(T176&lt;=Hoja2!$O$5,Hoja2!$M$5,IF(T176&lt;=Hoja2!$O$6,Hoja2!$M$6,IF(T176&lt;=Hoja2!$O$7,Hoja2!$M$7,IF(T176&lt;=Hoja2!$O$8,Hoja2!$M$8,IF(T176&lt;=Hoja2!$O$9,Hoja2!$M$9,IF(S176&lt;=Hoja2!$O$10,Hoja2!$M$10,IF(S176&lt;=Hoja2!$O$11,Hoja2!$M$11,8))))))))</f>
        <v>0</v>
      </c>
      <c r="W176" s="156" t="str">
        <f t="shared" si="7"/>
        <v>si</v>
      </c>
      <c r="X176" s="157" t="str">
        <f t="shared" si="8"/>
        <v>no</v>
      </c>
      <c r="Y176" s="129"/>
      <c r="Z176" s="129"/>
      <c r="AA176" s="158">
        <f t="shared" si="37"/>
        <v>0</v>
      </c>
      <c r="AB176" s="159">
        <f t="shared" si="38"/>
        <v>0</v>
      </c>
      <c r="AC176" s="159">
        <f t="shared" si="39"/>
        <v>0</v>
      </c>
      <c r="AD176" s="159">
        <f t="shared" si="40"/>
        <v>0</v>
      </c>
      <c r="AE176" s="209">
        <f t="shared" si="41"/>
        <v>0</v>
      </c>
      <c r="AF176" s="210">
        <f t="shared" si="42"/>
        <v>0</v>
      </c>
      <c r="AG176" s="210">
        <f t="shared" si="43"/>
        <v>0</v>
      </c>
      <c r="AH176" s="210">
        <f t="shared" si="44"/>
        <v>0</v>
      </c>
      <c r="AI176" s="211">
        <f t="shared" si="45"/>
        <v>0</v>
      </c>
      <c r="AJ176" s="212">
        <f t="shared" si="46"/>
        <v>0</v>
      </c>
      <c r="AK176" s="129"/>
      <c r="AL176" s="213">
        <f t="shared" si="47"/>
        <v>0</v>
      </c>
      <c r="AM176" s="214">
        <f t="shared" si="48"/>
        <v>0</v>
      </c>
      <c r="AN176" s="214">
        <f t="shared" si="49"/>
        <v>0</v>
      </c>
      <c r="AO176" s="215">
        <f t="shared" si="23"/>
        <v>0</v>
      </c>
      <c r="AP176" s="172">
        <f t="shared" si="9"/>
        <v>230652.4523</v>
      </c>
      <c r="AQ176" s="129"/>
      <c r="AR176" s="216">
        <f t="shared" si="50"/>
        <v>35000</v>
      </c>
      <c r="AS176" s="217">
        <f t="shared" si="51"/>
        <v>29272.62316</v>
      </c>
      <c r="AT176" s="217">
        <f t="shared" si="24"/>
        <v>1000</v>
      </c>
      <c r="AU176" s="218">
        <f t="shared" si="30"/>
        <v>3000</v>
      </c>
      <c r="AV176" s="129"/>
      <c r="AW176" s="219">
        <f t="shared" ref="AW176:AX176" si="389">+IF(SUM(U171:U175)&gt;SUM(AW171:AW175),1,0)</f>
        <v>0</v>
      </c>
      <c r="AX176" s="220">
        <f t="shared" si="389"/>
        <v>1</v>
      </c>
      <c r="AY176" s="129"/>
      <c r="AZ176" s="181">
        <f t="shared" si="11"/>
        <v>2559.172437</v>
      </c>
      <c r="BA176" s="129"/>
      <c r="BB176" s="129"/>
      <c r="BC176" s="129"/>
      <c r="BD176" s="129"/>
      <c r="BE176" s="129"/>
      <c r="BF176" s="129"/>
      <c r="BG176" s="129"/>
      <c r="BH176" s="129"/>
      <c r="BI176" s="129"/>
      <c r="BJ176" s="129"/>
      <c r="BK176" s="129"/>
      <c r="BL176" s="129"/>
      <c r="BM176" s="129"/>
      <c r="BN176" s="129"/>
      <c r="BO176" s="129"/>
      <c r="BP176" s="129">
        <f t="shared" si="2"/>
        <v>180000</v>
      </c>
      <c r="BQ176" s="129">
        <f t="shared" si="3"/>
        <v>225000</v>
      </c>
      <c r="BR176" s="129">
        <f t="shared" si="4"/>
        <v>360000</v>
      </c>
    </row>
    <row r="177" ht="14.25" customHeight="1">
      <c r="A177" s="63">
        <f t="shared" si="12"/>
        <v>174</v>
      </c>
      <c r="C177" s="205">
        <f t="shared" si="33"/>
        <v>118000</v>
      </c>
      <c r="D177" s="176">
        <f t="shared" si="34"/>
        <v>100412.1946</v>
      </c>
      <c r="E177" s="206">
        <f t="shared" si="5"/>
        <v>218412.1946</v>
      </c>
      <c r="F177" s="129"/>
      <c r="G177" s="205">
        <f t="shared" si="15"/>
        <v>23500</v>
      </c>
      <c r="H177" s="206">
        <f t="shared" si="16"/>
        <v>64500</v>
      </c>
      <c r="I177" s="129"/>
      <c r="J177" s="207">
        <f t="shared" si="35"/>
        <v>73488.75046</v>
      </c>
      <c r="K177" s="208">
        <f t="shared" si="54"/>
        <v>79912.86748</v>
      </c>
      <c r="L177" s="129"/>
      <c r="M177" s="129"/>
      <c r="N177" s="129"/>
      <c r="O177" s="129"/>
      <c r="P177" s="129"/>
      <c r="Q177" s="129">
        <v>0.0</v>
      </c>
      <c r="R177" s="129">
        <v>1.0</v>
      </c>
      <c r="S177" s="129">
        <f t="shared" ref="S177:T177" si="390">+IF(Q177=1,RAND(),0)</f>
        <v>0</v>
      </c>
      <c r="T177" s="129">
        <f t="shared" si="390"/>
        <v>0.42524753</v>
      </c>
      <c r="U177" s="129">
        <f>+IF(S177=0,0,IF(S177&lt;=Hoja2!$N$5,Hoja2!$M$5,IF(Hoja2!M176&lt;=Hoja2!$N$6,Hoja2!$M$6,IF(S177&lt;=Hoja2!$N$7,Hoja2!$M$7,IF(S177&lt;=Hoja2!$N$8,Hoja2!$M$8,IF(S177&lt;=Hoja2!$N$9,Hoja2!$M$9,6))))))</f>
        <v>0</v>
      </c>
      <c r="V177" s="129">
        <f>+IF(T177=0,0,IF(T177&lt;=Hoja2!$O$5,Hoja2!$M$5,IF(T177&lt;=Hoja2!$O$6,Hoja2!$M$6,IF(T177&lt;=Hoja2!$O$7,Hoja2!$M$7,IF(T177&lt;=Hoja2!$O$8,Hoja2!$M$8,IF(T177&lt;=Hoja2!$O$9,Hoja2!$M$9,IF(S177&lt;=Hoja2!$O$10,Hoja2!$M$10,IF(S177&lt;=Hoja2!$O$11,Hoja2!$M$11,8))))))))</f>
        <v>2</v>
      </c>
      <c r="W177" s="156" t="str">
        <f t="shared" si="7"/>
        <v>si</v>
      </c>
      <c r="X177" s="157" t="str">
        <f t="shared" si="8"/>
        <v>no</v>
      </c>
      <c r="Y177" s="129"/>
      <c r="Z177" s="129"/>
      <c r="AA177" s="158">
        <f t="shared" si="37"/>
        <v>0</v>
      </c>
      <c r="AB177" s="159">
        <f t="shared" si="38"/>
        <v>0</v>
      </c>
      <c r="AC177" s="159">
        <f t="shared" si="39"/>
        <v>0</v>
      </c>
      <c r="AD177" s="159">
        <f t="shared" si="40"/>
        <v>0</v>
      </c>
      <c r="AE177" s="209">
        <f t="shared" si="41"/>
        <v>0</v>
      </c>
      <c r="AF177" s="210">
        <f t="shared" si="42"/>
        <v>0</v>
      </c>
      <c r="AG177" s="210">
        <f t="shared" si="43"/>
        <v>0</v>
      </c>
      <c r="AH177" s="210">
        <f t="shared" si="44"/>
        <v>0</v>
      </c>
      <c r="AI177" s="211">
        <f t="shared" si="45"/>
        <v>0</v>
      </c>
      <c r="AJ177" s="212">
        <f t="shared" si="46"/>
        <v>0</v>
      </c>
      <c r="AK177" s="129"/>
      <c r="AL177" s="213">
        <f t="shared" si="47"/>
        <v>110000</v>
      </c>
      <c r="AM177" s="214">
        <f t="shared" si="48"/>
        <v>0</v>
      </c>
      <c r="AN177" s="214">
        <f t="shared" si="49"/>
        <v>0</v>
      </c>
      <c r="AO177" s="215">
        <f t="shared" si="23"/>
        <v>0</v>
      </c>
      <c r="AP177" s="172">
        <f t="shared" si="9"/>
        <v>141587.8054</v>
      </c>
      <c r="AQ177" s="129"/>
      <c r="AR177" s="216">
        <f t="shared" si="50"/>
        <v>35000</v>
      </c>
      <c r="AS177" s="217">
        <f t="shared" si="51"/>
        <v>27935.35308</v>
      </c>
      <c r="AT177" s="217">
        <f t="shared" si="24"/>
        <v>1000</v>
      </c>
      <c r="AU177" s="218">
        <f t="shared" si="30"/>
        <v>3000</v>
      </c>
      <c r="AV177" s="129"/>
      <c r="AW177" s="219">
        <f t="shared" ref="AW177:AX177" si="391">+IF(SUM(U172:U176)&gt;SUM(AW172:AW176),1,0)</f>
        <v>0</v>
      </c>
      <c r="AX177" s="220">
        <f t="shared" si="391"/>
        <v>1</v>
      </c>
      <c r="AY177" s="129"/>
      <c r="AZ177" s="181">
        <f t="shared" si="11"/>
        <v>3551.638733</v>
      </c>
      <c r="BA177" s="129"/>
      <c r="BB177" s="129"/>
      <c r="BC177" s="129"/>
      <c r="BD177" s="129"/>
      <c r="BE177" s="129"/>
      <c r="BF177" s="129"/>
      <c r="BG177" s="129"/>
      <c r="BH177" s="129"/>
      <c r="BI177" s="129"/>
      <c r="BJ177" s="129"/>
      <c r="BK177" s="129"/>
      <c r="BL177" s="129"/>
      <c r="BM177" s="129"/>
      <c r="BN177" s="129"/>
      <c r="BO177" s="129"/>
      <c r="BP177" s="129">
        <f t="shared" si="2"/>
        <v>180000</v>
      </c>
      <c r="BQ177" s="129">
        <f t="shared" si="3"/>
        <v>225000</v>
      </c>
      <c r="BR177" s="129">
        <f t="shared" si="4"/>
        <v>360000</v>
      </c>
    </row>
    <row r="178" ht="14.25" customHeight="1">
      <c r="A178" s="63">
        <f t="shared" si="12"/>
        <v>175</v>
      </c>
      <c r="C178" s="205">
        <f t="shared" si="33"/>
        <v>83000</v>
      </c>
      <c r="D178" s="176">
        <f t="shared" si="34"/>
        <v>38783.65387</v>
      </c>
      <c r="E178" s="206">
        <f t="shared" si="5"/>
        <v>121783.6539</v>
      </c>
      <c r="F178" s="129"/>
      <c r="G178" s="205">
        <f t="shared" si="15"/>
        <v>22500</v>
      </c>
      <c r="H178" s="206">
        <f t="shared" si="16"/>
        <v>61500</v>
      </c>
      <c r="I178" s="129"/>
      <c r="J178" s="207">
        <f t="shared" si="35"/>
        <v>83037.35679</v>
      </c>
      <c r="K178" s="208">
        <f t="shared" si="54"/>
        <v>102669.2285</v>
      </c>
      <c r="L178" s="129"/>
      <c r="M178" s="129"/>
      <c r="N178" s="129"/>
      <c r="O178" s="129"/>
      <c r="P178" s="129"/>
      <c r="Q178" s="129">
        <v>0.0</v>
      </c>
      <c r="R178" s="129">
        <v>1.0</v>
      </c>
      <c r="S178" s="129">
        <f t="shared" ref="S178:T178" si="392">+IF(Q178=1,RAND(),0)</f>
        <v>0</v>
      </c>
      <c r="T178" s="129">
        <f t="shared" si="392"/>
        <v>0.294217944</v>
      </c>
      <c r="U178" s="129">
        <f>+IF(S178=0,0,IF(S178&lt;=Hoja2!$N$5,Hoja2!$M$5,IF(Hoja2!M177&lt;=Hoja2!$N$6,Hoja2!$M$6,IF(S178&lt;=Hoja2!$N$7,Hoja2!$M$7,IF(S178&lt;=Hoja2!$N$8,Hoja2!$M$8,IF(S178&lt;=Hoja2!$N$9,Hoja2!$M$9,6))))))</f>
        <v>0</v>
      </c>
      <c r="V178" s="129">
        <f>+IF(T178=0,0,IF(T178&lt;=Hoja2!$O$5,Hoja2!$M$5,IF(T178&lt;=Hoja2!$O$6,Hoja2!$M$6,IF(T178&lt;=Hoja2!$O$7,Hoja2!$M$7,IF(T178&lt;=Hoja2!$O$8,Hoja2!$M$8,IF(T178&lt;=Hoja2!$O$9,Hoja2!$M$9,IF(S178&lt;=Hoja2!$O$10,Hoja2!$M$10,IF(S178&lt;=Hoja2!$O$11,Hoja2!$M$11,8))))))))</f>
        <v>2</v>
      </c>
      <c r="W178" s="156" t="str">
        <f t="shared" si="7"/>
        <v>si</v>
      </c>
      <c r="X178" s="157" t="str">
        <f t="shared" si="8"/>
        <v>no</v>
      </c>
      <c r="Y178" s="129"/>
      <c r="Z178" s="129"/>
      <c r="AA178" s="158">
        <f t="shared" si="37"/>
        <v>0</v>
      </c>
      <c r="AB178" s="159">
        <f t="shared" si="38"/>
        <v>0</v>
      </c>
      <c r="AC178" s="159">
        <f t="shared" si="39"/>
        <v>0</v>
      </c>
      <c r="AD178" s="159">
        <f t="shared" si="40"/>
        <v>0</v>
      </c>
      <c r="AE178" s="209">
        <f t="shared" si="41"/>
        <v>0</v>
      </c>
      <c r="AF178" s="210">
        <f t="shared" si="42"/>
        <v>0</v>
      </c>
      <c r="AG178" s="210">
        <f t="shared" si="43"/>
        <v>0</v>
      </c>
      <c r="AH178" s="210">
        <f t="shared" si="44"/>
        <v>0</v>
      </c>
      <c r="AI178" s="211">
        <f t="shared" si="45"/>
        <v>0</v>
      </c>
      <c r="AJ178" s="212">
        <f t="shared" si="46"/>
        <v>0</v>
      </c>
      <c r="AK178" s="129"/>
      <c r="AL178" s="213">
        <f t="shared" si="47"/>
        <v>0</v>
      </c>
      <c r="AM178" s="214">
        <f t="shared" si="48"/>
        <v>0</v>
      </c>
      <c r="AN178" s="214">
        <f t="shared" si="49"/>
        <v>75000</v>
      </c>
      <c r="AO178" s="215">
        <f t="shared" si="23"/>
        <v>0</v>
      </c>
      <c r="AP178" s="172">
        <f t="shared" si="9"/>
        <v>238216.3461</v>
      </c>
      <c r="AQ178" s="129"/>
      <c r="AR178" s="216">
        <f t="shared" si="50"/>
        <v>35000</v>
      </c>
      <c r="AS178" s="217">
        <f t="shared" si="51"/>
        <v>28628.54077</v>
      </c>
      <c r="AT178" s="217">
        <f t="shared" si="24"/>
        <v>1000</v>
      </c>
      <c r="AU178" s="218">
        <f t="shared" si="30"/>
        <v>3000</v>
      </c>
      <c r="AV178" s="129"/>
      <c r="AW178" s="219">
        <f t="shared" ref="AW178:AX178" si="393">+IF(SUM(U173:U177)&gt;SUM(AW173:AW177),1,0)</f>
        <v>0</v>
      </c>
      <c r="AX178" s="220">
        <f t="shared" si="393"/>
        <v>1</v>
      </c>
      <c r="AY178" s="129"/>
      <c r="AZ178" s="181">
        <f t="shared" si="11"/>
        <v>2158.208975</v>
      </c>
      <c r="BA178" s="129"/>
      <c r="BB178" s="129"/>
      <c r="BC178" s="129"/>
      <c r="BD178" s="129"/>
      <c r="BE178" s="129"/>
      <c r="BF178" s="129"/>
      <c r="BG178" s="129"/>
      <c r="BH178" s="129"/>
      <c r="BI178" s="129"/>
      <c r="BJ178" s="129"/>
      <c r="BK178" s="129"/>
      <c r="BL178" s="129"/>
      <c r="BM178" s="129"/>
      <c r="BN178" s="129"/>
      <c r="BO178" s="129"/>
      <c r="BP178" s="129">
        <f t="shared" si="2"/>
        <v>180000</v>
      </c>
      <c r="BQ178" s="129">
        <f t="shared" si="3"/>
        <v>225000</v>
      </c>
      <c r="BR178" s="129">
        <f t="shared" si="4"/>
        <v>360000</v>
      </c>
    </row>
    <row r="179" ht="14.25" customHeight="1">
      <c r="A179" s="63">
        <f t="shared" si="12"/>
        <v>176</v>
      </c>
      <c r="C179" s="205">
        <f t="shared" si="33"/>
        <v>48000</v>
      </c>
      <c r="D179" s="176">
        <f t="shared" si="34"/>
        <v>51847.50867</v>
      </c>
      <c r="E179" s="206">
        <f t="shared" si="5"/>
        <v>99847.50867</v>
      </c>
      <c r="F179" s="129"/>
      <c r="G179" s="205">
        <f t="shared" si="15"/>
        <v>21500</v>
      </c>
      <c r="H179" s="206">
        <f t="shared" si="16"/>
        <v>58500</v>
      </c>
      <c r="I179" s="129"/>
      <c r="J179" s="207">
        <f t="shared" si="35"/>
        <v>0</v>
      </c>
      <c r="K179" s="208">
        <f t="shared" si="54"/>
        <v>126006.0283</v>
      </c>
      <c r="L179" s="129"/>
      <c r="M179" s="129"/>
      <c r="N179" s="129"/>
      <c r="O179" s="129"/>
      <c r="P179" s="129"/>
      <c r="Q179" s="129">
        <v>1.0</v>
      </c>
      <c r="R179" s="129">
        <v>0.0</v>
      </c>
      <c r="S179" s="129">
        <f t="shared" ref="S179:T179" si="394">+IF(Q179=1,RAND(),0)</f>
        <v>0.6812220404</v>
      </c>
      <c r="T179" s="129">
        <f t="shared" si="394"/>
        <v>0</v>
      </c>
      <c r="U179" s="129">
        <f>+IF(S179=0,0,IF(S179&lt;=Hoja2!$N$5,Hoja2!$M$5,IF(Hoja2!M178&lt;=Hoja2!$N$6,Hoja2!$M$6,IF(S179&lt;=Hoja2!$N$7,Hoja2!$M$7,IF(S179&lt;=Hoja2!$N$8,Hoja2!$M$8,IF(S179&lt;=Hoja2!$N$9,Hoja2!$M$9,6))))))</f>
        <v>2</v>
      </c>
      <c r="V179" s="129">
        <f>+IF(T179=0,0,IF(T179&lt;=Hoja2!$O$5,Hoja2!$M$5,IF(T179&lt;=Hoja2!$O$6,Hoja2!$M$6,IF(T179&lt;=Hoja2!$O$7,Hoja2!$M$7,IF(T179&lt;=Hoja2!$O$8,Hoja2!$M$8,IF(T179&lt;=Hoja2!$O$9,Hoja2!$M$9,IF(S179&lt;=Hoja2!$O$10,Hoja2!$M$10,IF(S179&lt;=Hoja2!$O$11,Hoja2!$M$11,8))))))))</f>
        <v>0</v>
      </c>
      <c r="W179" s="156" t="str">
        <f t="shared" si="7"/>
        <v>si</v>
      </c>
      <c r="X179" s="157" t="str">
        <f t="shared" si="8"/>
        <v>no</v>
      </c>
      <c r="Y179" s="129"/>
      <c r="Z179" s="129"/>
      <c r="AA179" s="158">
        <f t="shared" si="37"/>
        <v>0</v>
      </c>
      <c r="AB179" s="159">
        <f t="shared" si="38"/>
        <v>110000</v>
      </c>
      <c r="AC179" s="159">
        <f t="shared" si="39"/>
        <v>0</v>
      </c>
      <c r="AD179" s="159">
        <f t="shared" si="40"/>
        <v>0</v>
      </c>
      <c r="AE179" s="209">
        <f t="shared" si="41"/>
        <v>0</v>
      </c>
      <c r="AF179" s="210">
        <f t="shared" si="42"/>
        <v>0</v>
      </c>
      <c r="AG179" s="210">
        <f t="shared" si="43"/>
        <v>0</v>
      </c>
      <c r="AH179" s="210">
        <f t="shared" si="44"/>
        <v>0</v>
      </c>
      <c r="AI179" s="211">
        <f t="shared" si="45"/>
        <v>0</v>
      </c>
      <c r="AJ179" s="212">
        <f t="shared" si="46"/>
        <v>0</v>
      </c>
      <c r="AK179" s="129"/>
      <c r="AL179" s="213">
        <f t="shared" si="47"/>
        <v>0</v>
      </c>
      <c r="AM179" s="214">
        <f t="shared" si="48"/>
        <v>0</v>
      </c>
      <c r="AN179" s="214">
        <f t="shared" si="49"/>
        <v>0</v>
      </c>
      <c r="AO179" s="215">
        <f t="shared" si="23"/>
        <v>0</v>
      </c>
      <c r="AP179" s="172">
        <f t="shared" si="9"/>
        <v>260152.4913</v>
      </c>
      <c r="AQ179" s="129"/>
      <c r="AR179" s="216">
        <f t="shared" si="50"/>
        <v>35000</v>
      </c>
      <c r="AS179" s="217">
        <f t="shared" si="51"/>
        <v>28936.14519</v>
      </c>
      <c r="AT179" s="217">
        <f t="shared" si="24"/>
        <v>1000</v>
      </c>
      <c r="AU179" s="218">
        <f t="shared" si="30"/>
        <v>3000</v>
      </c>
      <c r="AV179" s="129"/>
      <c r="AW179" s="219">
        <f t="shared" ref="AW179:AX179" si="395">+IF(SUM(U174:U178)&gt;SUM(AW174:AW178),1,0)</f>
        <v>0</v>
      </c>
      <c r="AX179" s="220">
        <f t="shared" si="395"/>
        <v>1</v>
      </c>
      <c r="AY179" s="129"/>
      <c r="AZ179" s="181">
        <f t="shared" si="11"/>
        <v>1977.823818</v>
      </c>
      <c r="BA179" s="129"/>
      <c r="BB179" s="129"/>
      <c r="BC179" s="129"/>
      <c r="BD179" s="129"/>
      <c r="BE179" s="129"/>
      <c r="BF179" s="129"/>
      <c r="BG179" s="129"/>
      <c r="BH179" s="129"/>
      <c r="BI179" s="129"/>
      <c r="BJ179" s="129"/>
      <c r="BK179" s="129"/>
      <c r="BL179" s="129"/>
      <c r="BM179" s="129"/>
      <c r="BN179" s="129"/>
      <c r="BO179" s="129"/>
      <c r="BP179" s="129">
        <f t="shared" si="2"/>
        <v>180000</v>
      </c>
      <c r="BQ179" s="129">
        <f t="shared" si="3"/>
        <v>225000</v>
      </c>
      <c r="BR179" s="129">
        <f t="shared" si="4"/>
        <v>360000</v>
      </c>
    </row>
    <row r="180" ht="14.25" customHeight="1">
      <c r="A180" s="63">
        <f t="shared" si="12"/>
        <v>177</v>
      </c>
      <c r="C180" s="205">
        <f t="shared" si="33"/>
        <v>13000</v>
      </c>
      <c r="D180" s="176">
        <f t="shared" si="34"/>
        <v>64487.00556</v>
      </c>
      <c r="E180" s="206">
        <f t="shared" si="5"/>
        <v>77487.00556</v>
      </c>
      <c r="F180" s="129"/>
      <c r="G180" s="205">
        <f t="shared" si="15"/>
        <v>20500</v>
      </c>
      <c r="H180" s="206">
        <f t="shared" si="16"/>
        <v>55500</v>
      </c>
      <c r="I180" s="129"/>
      <c r="J180" s="207">
        <f t="shared" si="35"/>
        <v>10579.27953</v>
      </c>
      <c r="K180" s="208">
        <f t="shared" si="54"/>
        <v>75515.94611</v>
      </c>
      <c r="L180" s="129"/>
      <c r="M180" s="129"/>
      <c r="N180" s="129"/>
      <c r="O180" s="129"/>
      <c r="P180" s="129"/>
      <c r="Q180" s="129">
        <v>0.0</v>
      </c>
      <c r="R180" s="129">
        <v>0.0</v>
      </c>
      <c r="S180" s="129">
        <f t="shared" ref="S180:T180" si="396">+IF(Q180=1,RAND(),0)</f>
        <v>0</v>
      </c>
      <c r="T180" s="129">
        <f t="shared" si="396"/>
        <v>0</v>
      </c>
      <c r="U180" s="129">
        <f>+IF(S180=0,0,IF(S180&lt;=Hoja2!$N$5,Hoja2!$M$5,IF(Hoja2!M179&lt;=Hoja2!$N$6,Hoja2!$M$6,IF(S180&lt;=Hoja2!$N$7,Hoja2!$M$7,IF(S180&lt;=Hoja2!$N$8,Hoja2!$M$8,IF(S180&lt;=Hoja2!$N$9,Hoja2!$M$9,6))))))</f>
        <v>0</v>
      </c>
      <c r="V180" s="129">
        <f>+IF(T180=0,0,IF(T180&lt;=Hoja2!$O$5,Hoja2!$M$5,IF(T180&lt;=Hoja2!$O$6,Hoja2!$M$6,IF(T180&lt;=Hoja2!$O$7,Hoja2!$M$7,IF(T180&lt;=Hoja2!$O$8,Hoja2!$M$8,IF(T180&lt;=Hoja2!$O$9,Hoja2!$M$9,IF(S180&lt;=Hoja2!$O$10,Hoja2!$M$10,IF(S180&lt;=Hoja2!$O$11,Hoja2!$M$11,8))))))))</f>
        <v>0</v>
      </c>
      <c r="W180" s="156" t="str">
        <f t="shared" si="7"/>
        <v>si</v>
      </c>
      <c r="X180" s="157" t="str">
        <f t="shared" si="8"/>
        <v>no</v>
      </c>
      <c r="Y180" s="129"/>
      <c r="Z180" s="129"/>
      <c r="AA180" s="158">
        <f t="shared" si="37"/>
        <v>0</v>
      </c>
      <c r="AB180" s="159">
        <f t="shared" si="38"/>
        <v>0</v>
      </c>
      <c r="AC180" s="159">
        <f t="shared" si="39"/>
        <v>0</v>
      </c>
      <c r="AD180" s="159">
        <f t="shared" si="40"/>
        <v>0</v>
      </c>
      <c r="AE180" s="209">
        <f t="shared" si="41"/>
        <v>0</v>
      </c>
      <c r="AF180" s="210">
        <f t="shared" si="42"/>
        <v>0</v>
      </c>
      <c r="AG180" s="210">
        <f t="shared" si="43"/>
        <v>73000</v>
      </c>
      <c r="AH180" s="210">
        <f t="shared" si="44"/>
        <v>0</v>
      </c>
      <c r="AI180" s="211">
        <f t="shared" si="45"/>
        <v>0</v>
      </c>
      <c r="AJ180" s="212">
        <f t="shared" si="46"/>
        <v>0</v>
      </c>
      <c r="AK180" s="129"/>
      <c r="AL180" s="213">
        <f t="shared" si="47"/>
        <v>0</v>
      </c>
      <c r="AM180" s="214">
        <f t="shared" si="48"/>
        <v>0</v>
      </c>
      <c r="AN180" s="214">
        <f t="shared" si="49"/>
        <v>0</v>
      </c>
      <c r="AO180" s="215">
        <f t="shared" si="23"/>
        <v>0</v>
      </c>
      <c r="AP180" s="172">
        <f t="shared" si="9"/>
        <v>282512.9944</v>
      </c>
      <c r="AQ180" s="129"/>
      <c r="AR180" s="216">
        <f t="shared" si="50"/>
        <v>35000</v>
      </c>
      <c r="AS180" s="217">
        <f t="shared" si="51"/>
        <v>29360.50311</v>
      </c>
      <c r="AT180" s="217">
        <f t="shared" si="24"/>
        <v>1000</v>
      </c>
      <c r="AU180" s="218">
        <f t="shared" si="30"/>
        <v>3000</v>
      </c>
      <c r="AV180" s="129"/>
      <c r="AW180" s="219">
        <f t="shared" ref="AW180:AX180" si="397">+IF(SUM(U175:U179)&gt;SUM(AW175:AW179),1,0)</f>
        <v>1</v>
      </c>
      <c r="AX180" s="220">
        <f t="shared" si="397"/>
        <v>0</v>
      </c>
      <c r="AY180" s="129"/>
      <c r="AZ180" s="181">
        <f t="shared" si="11"/>
        <v>2621.942196</v>
      </c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29"/>
      <c r="BM180" s="129"/>
      <c r="BN180" s="129"/>
      <c r="BO180" s="129"/>
      <c r="BP180" s="129">
        <f t="shared" si="2"/>
        <v>180000</v>
      </c>
      <c r="BQ180" s="129">
        <f t="shared" si="3"/>
        <v>225000</v>
      </c>
      <c r="BR180" s="129">
        <f t="shared" si="4"/>
        <v>360000</v>
      </c>
    </row>
    <row r="181" ht="14.25" customHeight="1">
      <c r="A181" s="63">
        <f t="shared" si="12"/>
        <v>178</v>
      </c>
      <c r="C181" s="205">
        <f t="shared" si="33"/>
        <v>0</v>
      </c>
      <c r="D181" s="176">
        <f t="shared" si="34"/>
        <v>96561.78422</v>
      </c>
      <c r="E181" s="206">
        <f t="shared" si="5"/>
        <v>96561.78422</v>
      </c>
      <c r="F181" s="129"/>
      <c r="G181" s="205">
        <f t="shared" si="15"/>
        <v>19500</v>
      </c>
      <c r="H181" s="206">
        <f t="shared" si="16"/>
        <v>52500</v>
      </c>
      <c r="I181" s="129"/>
      <c r="J181" s="207">
        <f t="shared" si="35"/>
        <v>20683.10508</v>
      </c>
      <c r="K181" s="208">
        <f t="shared" si="54"/>
        <v>98817.01441</v>
      </c>
      <c r="L181" s="129"/>
      <c r="M181" s="129"/>
      <c r="N181" s="129"/>
      <c r="O181" s="129"/>
      <c r="P181" s="129"/>
      <c r="Q181" s="129">
        <v>0.0</v>
      </c>
      <c r="R181" s="129">
        <v>0.0</v>
      </c>
      <c r="S181" s="129">
        <f t="shared" ref="S181:T181" si="398">+IF(Q181=1,RAND(),0)</f>
        <v>0</v>
      </c>
      <c r="T181" s="129">
        <f t="shared" si="398"/>
        <v>0</v>
      </c>
      <c r="U181" s="129">
        <f>+IF(S181=0,0,IF(S181&lt;=Hoja2!$N$5,Hoja2!$M$5,IF(Hoja2!M180&lt;=Hoja2!$N$6,Hoja2!$M$6,IF(S181&lt;=Hoja2!$N$7,Hoja2!$M$7,IF(S181&lt;=Hoja2!$N$8,Hoja2!$M$8,IF(S181&lt;=Hoja2!$N$9,Hoja2!$M$9,6))))))</f>
        <v>0</v>
      </c>
      <c r="V181" s="129">
        <f>+IF(T181=0,0,IF(T181&lt;=Hoja2!$O$5,Hoja2!$M$5,IF(T181&lt;=Hoja2!$O$6,Hoja2!$M$6,IF(T181&lt;=Hoja2!$O$7,Hoja2!$M$7,IF(T181&lt;=Hoja2!$O$8,Hoja2!$M$8,IF(T181&lt;=Hoja2!$O$9,Hoja2!$M$9,IF(S181&lt;=Hoja2!$O$10,Hoja2!$M$10,IF(S181&lt;=Hoja2!$O$11,Hoja2!$M$11,8))))))))</f>
        <v>0</v>
      </c>
      <c r="W181" s="156" t="str">
        <f t="shared" si="7"/>
        <v>si</v>
      </c>
      <c r="X181" s="157" t="str">
        <f t="shared" si="8"/>
        <v>no</v>
      </c>
      <c r="Y181" s="129"/>
      <c r="Z181" s="129"/>
      <c r="AA181" s="158">
        <f t="shared" si="37"/>
        <v>0</v>
      </c>
      <c r="AB181" s="159">
        <f t="shared" si="38"/>
        <v>0</v>
      </c>
      <c r="AC181" s="159">
        <f t="shared" si="39"/>
        <v>0</v>
      </c>
      <c r="AD181" s="159">
        <f t="shared" si="40"/>
        <v>0</v>
      </c>
      <c r="AE181" s="209">
        <f t="shared" si="41"/>
        <v>0</v>
      </c>
      <c r="AF181" s="210">
        <f t="shared" si="42"/>
        <v>0</v>
      </c>
      <c r="AG181" s="210">
        <f t="shared" si="43"/>
        <v>0</v>
      </c>
      <c r="AH181" s="210">
        <f t="shared" si="44"/>
        <v>0</v>
      </c>
      <c r="AI181" s="211">
        <f t="shared" si="45"/>
        <v>0</v>
      </c>
      <c r="AJ181" s="212">
        <f t="shared" si="46"/>
        <v>0</v>
      </c>
      <c r="AK181" s="129"/>
      <c r="AL181" s="213">
        <f t="shared" si="47"/>
        <v>0</v>
      </c>
      <c r="AM181" s="214">
        <f t="shared" si="48"/>
        <v>0</v>
      </c>
      <c r="AN181" s="214">
        <f t="shared" si="49"/>
        <v>0</v>
      </c>
      <c r="AO181" s="215">
        <f t="shared" si="23"/>
        <v>0</v>
      </c>
      <c r="AP181" s="172">
        <f t="shared" si="9"/>
        <v>263438.2158</v>
      </c>
      <c r="AQ181" s="129"/>
      <c r="AR181" s="216">
        <f t="shared" si="50"/>
        <v>13000</v>
      </c>
      <c r="AS181" s="217">
        <f t="shared" si="51"/>
        <v>9925.221334</v>
      </c>
      <c r="AT181" s="217">
        <f t="shared" si="24"/>
        <v>1000</v>
      </c>
      <c r="AU181" s="218">
        <f t="shared" si="30"/>
        <v>3000</v>
      </c>
      <c r="AV181" s="129"/>
      <c r="AW181" s="219">
        <f t="shared" ref="AW181:AX181" si="399">+IF(SUM(U176:U180)&gt;SUM(AW176:AW180),1,0)</f>
        <v>1</v>
      </c>
      <c r="AX181" s="220">
        <f t="shared" si="399"/>
        <v>0</v>
      </c>
      <c r="AY181" s="129"/>
      <c r="AZ181" s="181">
        <f t="shared" si="11"/>
        <v>2909.098246</v>
      </c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29"/>
      <c r="BM181" s="129"/>
      <c r="BN181" s="129"/>
      <c r="BO181" s="129"/>
      <c r="BP181" s="129">
        <f t="shared" si="2"/>
        <v>180000</v>
      </c>
      <c r="BQ181" s="129">
        <f t="shared" si="3"/>
        <v>225000</v>
      </c>
      <c r="BR181" s="129">
        <f t="shared" si="4"/>
        <v>360000</v>
      </c>
    </row>
    <row r="182" ht="14.25" customHeight="1">
      <c r="A182" s="63">
        <f t="shared" si="12"/>
        <v>179</v>
      </c>
      <c r="C182" s="205">
        <f t="shared" si="33"/>
        <v>75000</v>
      </c>
      <c r="D182" s="176">
        <f t="shared" si="34"/>
        <v>109154.1002</v>
      </c>
      <c r="E182" s="206">
        <f t="shared" si="5"/>
        <v>184154.1002</v>
      </c>
      <c r="F182" s="129"/>
      <c r="G182" s="205">
        <f t="shared" si="15"/>
        <v>18500</v>
      </c>
      <c r="H182" s="206">
        <f t="shared" si="16"/>
        <v>49500</v>
      </c>
      <c r="I182" s="129"/>
      <c r="J182" s="207">
        <f t="shared" si="35"/>
        <v>30473.27337</v>
      </c>
      <c r="K182" s="208">
        <f t="shared" si="54"/>
        <v>121671.9091</v>
      </c>
      <c r="L182" s="129"/>
      <c r="M182" s="129"/>
      <c r="N182" s="129"/>
      <c r="O182" s="129"/>
      <c r="P182" s="129"/>
      <c r="Q182" s="129">
        <v>1.0</v>
      </c>
      <c r="R182" s="129">
        <v>0.0</v>
      </c>
      <c r="S182" s="129">
        <f t="shared" ref="S182:T182" si="400">+IF(Q182=1,RAND(),0)</f>
        <v>0.3528911611</v>
      </c>
      <c r="T182" s="129">
        <f t="shared" si="400"/>
        <v>0</v>
      </c>
      <c r="U182" s="129">
        <f>+IF(S182=0,0,IF(S182&lt;=Hoja2!$N$5,Hoja2!$M$5,IF(Hoja2!M181&lt;=Hoja2!$N$6,Hoja2!$M$6,IF(S182&lt;=Hoja2!$N$7,Hoja2!$M$7,IF(S182&lt;=Hoja2!$N$8,Hoja2!$M$8,IF(S182&lt;=Hoja2!$N$9,Hoja2!$M$9,6))))))</f>
        <v>1</v>
      </c>
      <c r="V182" s="129">
        <f>+IF(T182=0,0,IF(T182&lt;=Hoja2!$O$5,Hoja2!$M$5,IF(T182&lt;=Hoja2!$O$6,Hoja2!$M$6,IF(T182&lt;=Hoja2!$O$7,Hoja2!$M$7,IF(T182&lt;=Hoja2!$O$8,Hoja2!$M$8,IF(T182&lt;=Hoja2!$O$9,Hoja2!$M$9,IF(S182&lt;=Hoja2!$O$10,Hoja2!$M$10,IF(S182&lt;=Hoja2!$O$11,Hoja2!$M$11,8))))))))</f>
        <v>0</v>
      </c>
      <c r="W182" s="156" t="str">
        <f t="shared" si="7"/>
        <v>si</v>
      </c>
      <c r="X182" s="157" t="str">
        <f t="shared" si="8"/>
        <v>no</v>
      </c>
      <c r="Y182" s="129"/>
      <c r="Z182" s="129"/>
      <c r="AA182" s="158">
        <f t="shared" si="37"/>
        <v>0</v>
      </c>
      <c r="AB182" s="159">
        <f t="shared" si="38"/>
        <v>0</v>
      </c>
      <c r="AC182" s="159">
        <f t="shared" si="39"/>
        <v>0</v>
      </c>
      <c r="AD182" s="159">
        <f t="shared" si="40"/>
        <v>0</v>
      </c>
      <c r="AE182" s="209">
        <f t="shared" si="41"/>
        <v>0</v>
      </c>
      <c r="AF182" s="210">
        <f t="shared" si="42"/>
        <v>0</v>
      </c>
      <c r="AG182" s="210">
        <f t="shared" si="43"/>
        <v>0</v>
      </c>
      <c r="AH182" s="210">
        <f t="shared" si="44"/>
        <v>0</v>
      </c>
      <c r="AI182" s="211">
        <f t="shared" si="45"/>
        <v>0</v>
      </c>
      <c r="AJ182" s="212">
        <f t="shared" si="46"/>
        <v>0</v>
      </c>
      <c r="AK182" s="129"/>
      <c r="AL182" s="213">
        <f t="shared" si="47"/>
        <v>110000</v>
      </c>
      <c r="AM182" s="214">
        <f t="shared" si="48"/>
        <v>0</v>
      </c>
      <c r="AN182" s="214">
        <f t="shared" si="49"/>
        <v>0</v>
      </c>
      <c r="AO182" s="215">
        <f t="shared" si="23"/>
        <v>0</v>
      </c>
      <c r="AP182" s="172">
        <f t="shared" si="9"/>
        <v>175845.8998</v>
      </c>
      <c r="AQ182" s="129"/>
      <c r="AR182" s="216">
        <f t="shared" si="50"/>
        <v>35000</v>
      </c>
      <c r="AS182" s="217">
        <f t="shared" si="51"/>
        <v>29407.68399</v>
      </c>
      <c r="AT182" s="217">
        <f t="shared" si="24"/>
        <v>1000</v>
      </c>
      <c r="AU182" s="218">
        <f t="shared" si="30"/>
        <v>3000</v>
      </c>
      <c r="AV182" s="129"/>
      <c r="AW182" s="219">
        <f t="shared" ref="AW182:AX182" si="401">+IF(SUM(U177:U181)&gt;SUM(AW177:AW181),1,0)</f>
        <v>0</v>
      </c>
      <c r="AX182" s="220">
        <f t="shared" si="401"/>
        <v>1</v>
      </c>
      <c r="AY182" s="129"/>
      <c r="AZ182" s="181">
        <f t="shared" si="11"/>
        <v>2688.105622</v>
      </c>
      <c r="BA182" s="129"/>
      <c r="BB182" s="129"/>
      <c r="BC182" s="129"/>
      <c r="BD182" s="129"/>
      <c r="BE182" s="129"/>
      <c r="BF182" s="129"/>
      <c r="BG182" s="129"/>
      <c r="BH182" s="129"/>
      <c r="BI182" s="129"/>
      <c r="BJ182" s="129"/>
      <c r="BK182" s="129"/>
      <c r="BL182" s="129"/>
      <c r="BM182" s="129"/>
      <c r="BN182" s="129"/>
      <c r="BO182" s="129"/>
      <c r="BP182" s="129">
        <f t="shared" si="2"/>
        <v>180000</v>
      </c>
      <c r="BQ182" s="129">
        <f t="shared" si="3"/>
        <v>225000</v>
      </c>
      <c r="BR182" s="129">
        <f t="shared" si="4"/>
        <v>360000</v>
      </c>
    </row>
    <row r="183" ht="14.25" customHeight="1">
      <c r="A183" s="63">
        <f t="shared" si="12"/>
        <v>180</v>
      </c>
      <c r="C183" s="205">
        <f t="shared" si="33"/>
        <v>113000</v>
      </c>
      <c r="D183" s="176">
        <f t="shared" si="34"/>
        <v>47045.82116</v>
      </c>
      <c r="E183" s="206">
        <f t="shared" si="5"/>
        <v>160045.8212</v>
      </c>
      <c r="F183" s="129"/>
      <c r="G183" s="205">
        <f t="shared" si="15"/>
        <v>17500</v>
      </c>
      <c r="H183" s="206">
        <f t="shared" si="16"/>
        <v>46500</v>
      </c>
      <c r="I183" s="129"/>
      <c r="J183" s="207">
        <f t="shared" si="35"/>
        <v>41459.30781</v>
      </c>
      <c r="K183" s="208">
        <f t="shared" si="54"/>
        <v>35165.39337</v>
      </c>
      <c r="L183" s="129"/>
      <c r="M183" s="129"/>
      <c r="N183" s="129"/>
      <c r="O183" s="129"/>
      <c r="P183" s="129"/>
      <c r="Q183" s="129">
        <v>0.0</v>
      </c>
      <c r="R183" s="129">
        <v>0.0</v>
      </c>
      <c r="S183" s="129">
        <f t="shared" ref="S183:T183" si="402">+IF(Q183=1,RAND(),0)</f>
        <v>0</v>
      </c>
      <c r="T183" s="129">
        <f t="shared" si="402"/>
        <v>0</v>
      </c>
      <c r="U183" s="129">
        <f>+IF(S183=0,0,IF(S183&lt;=Hoja2!$N$5,Hoja2!$M$5,IF(Hoja2!M182&lt;=Hoja2!$N$6,Hoja2!$M$6,IF(S183&lt;=Hoja2!$N$7,Hoja2!$M$7,IF(S183&lt;=Hoja2!$N$8,Hoja2!$M$8,IF(S183&lt;=Hoja2!$N$9,Hoja2!$M$9,6))))))</f>
        <v>0</v>
      </c>
      <c r="V183" s="129">
        <f>+IF(T183=0,0,IF(T183&lt;=Hoja2!$O$5,Hoja2!$M$5,IF(T183&lt;=Hoja2!$O$6,Hoja2!$M$6,IF(T183&lt;=Hoja2!$O$7,Hoja2!$M$7,IF(T183&lt;=Hoja2!$O$8,Hoja2!$M$8,IF(T183&lt;=Hoja2!$O$9,Hoja2!$M$9,IF(S183&lt;=Hoja2!$O$10,Hoja2!$M$10,IF(S183&lt;=Hoja2!$O$11,Hoja2!$M$11,8))))))))</f>
        <v>0</v>
      </c>
      <c r="W183" s="156" t="str">
        <f t="shared" si="7"/>
        <v>si</v>
      </c>
      <c r="X183" s="157" t="str">
        <f t="shared" si="8"/>
        <v>no</v>
      </c>
      <c r="Y183" s="129"/>
      <c r="Z183" s="129"/>
      <c r="AA183" s="158">
        <f t="shared" si="37"/>
        <v>0</v>
      </c>
      <c r="AB183" s="159">
        <f t="shared" si="38"/>
        <v>0</v>
      </c>
      <c r="AC183" s="159">
        <f t="shared" si="39"/>
        <v>0</v>
      </c>
      <c r="AD183" s="159">
        <f t="shared" si="40"/>
        <v>0</v>
      </c>
      <c r="AE183" s="209">
        <f t="shared" si="41"/>
        <v>110000</v>
      </c>
      <c r="AF183" s="210">
        <f t="shared" si="42"/>
        <v>0</v>
      </c>
      <c r="AG183" s="210">
        <f t="shared" si="43"/>
        <v>0</v>
      </c>
      <c r="AH183" s="210">
        <f t="shared" si="44"/>
        <v>0</v>
      </c>
      <c r="AI183" s="211">
        <f t="shared" si="45"/>
        <v>0</v>
      </c>
      <c r="AJ183" s="212">
        <f t="shared" si="46"/>
        <v>0</v>
      </c>
      <c r="AK183" s="129"/>
      <c r="AL183" s="213">
        <f t="shared" si="47"/>
        <v>73000</v>
      </c>
      <c r="AM183" s="214">
        <f t="shared" si="48"/>
        <v>0</v>
      </c>
      <c r="AN183" s="214">
        <f t="shared" si="49"/>
        <v>75000</v>
      </c>
      <c r="AO183" s="215">
        <f t="shared" si="23"/>
        <v>0</v>
      </c>
      <c r="AP183" s="172">
        <f t="shared" si="9"/>
        <v>199954.1788</v>
      </c>
      <c r="AQ183" s="129"/>
      <c r="AR183" s="216">
        <f t="shared" si="50"/>
        <v>35000</v>
      </c>
      <c r="AS183" s="217">
        <f t="shared" si="51"/>
        <v>29108.27907</v>
      </c>
      <c r="AT183" s="217">
        <f t="shared" si="24"/>
        <v>1000</v>
      </c>
      <c r="AU183" s="218">
        <f t="shared" si="30"/>
        <v>3000</v>
      </c>
      <c r="AV183" s="129"/>
      <c r="AW183" s="219">
        <f t="shared" ref="AW183:AX183" si="403">+IF(SUM(U178:U182)&gt;SUM(AW178:AW182),1,0)</f>
        <v>1</v>
      </c>
      <c r="AX183" s="220">
        <f t="shared" si="403"/>
        <v>0</v>
      </c>
      <c r="AY183" s="129"/>
      <c r="AZ183" s="181">
        <f t="shared" si="11"/>
        <v>2909.868449</v>
      </c>
      <c r="BA183" s="129"/>
      <c r="BB183" s="129"/>
      <c r="BC183" s="129"/>
      <c r="BD183" s="129"/>
      <c r="BE183" s="129"/>
      <c r="BF183" s="129"/>
      <c r="BG183" s="129"/>
      <c r="BH183" s="129"/>
      <c r="BI183" s="129"/>
      <c r="BJ183" s="129"/>
      <c r="BK183" s="129"/>
      <c r="BL183" s="129"/>
      <c r="BM183" s="129"/>
      <c r="BN183" s="129"/>
      <c r="BO183" s="129"/>
      <c r="BP183" s="129">
        <f t="shared" si="2"/>
        <v>180000</v>
      </c>
      <c r="BQ183" s="129">
        <f t="shared" si="3"/>
        <v>225000</v>
      </c>
      <c r="BR183" s="129">
        <f t="shared" si="4"/>
        <v>360000</v>
      </c>
    </row>
    <row r="184" ht="14.25" customHeight="1">
      <c r="A184" s="63">
        <f t="shared" si="12"/>
        <v>181</v>
      </c>
      <c r="C184" s="205">
        <f t="shared" si="33"/>
        <v>78000</v>
      </c>
      <c r="D184" s="176">
        <f t="shared" si="34"/>
        <v>60684.73232</v>
      </c>
      <c r="E184" s="206">
        <f t="shared" si="5"/>
        <v>138684.7323</v>
      </c>
      <c r="F184" s="129"/>
      <c r="G184" s="205">
        <f t="shared" si="15"/>
        <v>16500</v>
      </c>
      <c r="H184" s="206">
        <f t="shared" si="16"/>
        <v>43500</v>
      </c>
      <c r="I184" s="129"/>
      <c r="J184" s="207">
        <f t="shared" si="35"/>
        <v>51867.41267</v>
      </c>
      <c r="K184" s="208">
        <f t="shared" si="54"/>
        <v>58440.947</v>
      </c>
      <c r="L184" s="129"/>
      <c r="M184" s="129"/>
      <c r="N184" s="129"/>
      <c r="O184" s="129"/>
      <c r="P184" s="129"/>
      <c r="Q184" s="129">
        <v>0.0</v>
      </c>
      <c r="R184" s="129">
        <v>0.0</v>
      </c>
      <c r="S184" s="129">
        <f t="shared" ref="S184:T184" si="404">+IF(Q184=1,RAND(),0)</f>
        <v>0</v>
      </c>
      <c r="T184" s="129">
        <f t="shared" si="404"/>
        <v>0</v>
      </c>
      <c r="U184" s="129">
        <f>+IF(S184=0,0,IF(S184&lt;=Hoja2!$N$5,Hoja2!$M$5,IF(Hoja2!M183&lt;=Hoja2!$N$6,Hoja2!$M$6,IF(S184&lt;=Hoja2!$N$7,Hoja2!$M$7,IF(S184&lt;=Hoja2!$N$8,Hoja2!$M$8,IF(S184&lt;=Hoja2!$N$9,Hoja2!$M$9,6))))))</f>
        <v>0</v>
      </c>
      <c r="V184" s="129">
        <f>+IF(T184=0,0,IF(T184&lt;=Hoja2!$O$5,Hoja2!$M$5,IF(T184&lt;=Hoja2!$O$6,Hoja2!$M$6,IF(T184&lt;=Hoja2!$O$7,Hoja2!$M$7,IF(T184&lt;=Hoja2!$O$8,Hoja2!$M$8,IF(T184&lt;=Hoja2!$O$9,Hoja2!$M$9,IF(S184&lt;=Hoja2!$O$10,Hoja2!$M$10,IF(S184&lt;=Hoja2!$O$11,Hoja2!$M$11,8))))))))</f>
        <v>0</v>
      </c>
      <c r="W184" s="156" t="str">
        <f t="shared" si="7"/>
        <v>si</v>
      </c>
      <c r="X184" s="157" t="str">
        <f t="shared" si="8"/>
        <v>no</v>
      </c>
      <c r="Y184" s="129"/>
      <c r="Z184" s="129"/>
      <c r="AA184" s="158">
        <f t="shared" si="37"/>
        <v>0</v>
      </c>
      <c r="AB184" s="159">
        <f t="shared" si="38"/>
        <v>0</v>
      </c>
      <c r="AC184" s="159">
        <f t="shared" si="39"/>
        <v>0</v>
      </c>
      <c r="AD184" s="159">
        <f t="shared" si="40"/>
        <v>0</v>
      </c>
      <c r="AE184" s="209">
        <f t="shared" si="41"/>
        <v>0</v>
      </c>
      <c r="AF184" s="210">
        <f t="shared" si="42"/>
        <v>0</v>
      </c>
      <c r="AG184" s="210">
        <f t="shared" si="43"/>
        <v>0</v>
      </c>
      <c r="AH184" s="210">
        <f t="shared" si="44"/>
        <v>0</v>
      </c>
      <c r="AI184" s="211">
        <f t="shared" si="45"/>
        <v>0</v>
      </c>
      <c r="AJ184" s="212">
        <f t="shared" si="46"/>
        <v>0</v>
      </c>
      <c r="AK184" s="129"/>
      <c r="AL184" s="213">
        <f t="shared" si="47"/>
        <v>0</v>
      </c>
      <c r="AM184" s="214">
        <f t="shared" si="48"/>
        <v>0</v>
      </c>
      <c r="AN184" s="214">
        <f t="shared" si="49"/>
        <v>0</v>
      </c>
      <c r="AO184" s="215">
        <f t="shared" si="23"/>
        <v>0</v>
      </c>
      <c r="AP184" s="172">
        <f t="shared" si="9"/>
        <v>221315.2677</v>
      </c>
      <c r="AQ184" s="129"/>
      <c r="AR184" s="216">
        <f t="shared" si="50"/>
        <v>35000</v>
      </c>
      <c r="AS184" s="217">
        <f t="shared" si="51"/>
        <v>28361.08884</v>
      </c>
      <c r="AT184" s="217">
        <f t="shared" si="24"/>
        <v>1000</v>
      </c>
      <c r="AU184" s="218">
        <f t="shared" si="30"/>
        <v>3000</v>
      </c>
      <c r="AV184" s="129"/>
      <c r="AW184" s="219">
        <f t="shared" ref="AW184:AX184" si="405">+IF(SUM(U179:U183)&gt;SUM(AW179:AW183),1,0)</f>
        <v>0</v>
      </c>
      <c r="AX184" s="220">
        <f t="shared" si="405"/>
        <v>0</v>
      </c>
      <c r="AY184" s="129"/>
      <c r="AZ184" s="181">
        <f t="shared" si="11"/>
        <v>1812.956447</v>
      </c>
      <c r="BA184" s="129"/>
      <c r="BB184" s="129"/>
      <c r="BC184" s="129"/>
      <c r="BD184" s="129"/>
      <c r="BE184" s="129"/>
      <c r="BF184" s="129"/>
      <c r="BG184" s="129"/>
      <c r="BH184" s="129"/>
      <c r="BI184" s="129"/>
      <c r="BJ184" s="129"/>
      <c r="BK184" s="129"/>
      <c r="BL184" s="129"/>
      <c r="BM184" s="129"/>
      <c r="BN184" s="129"/>
      <c r="BO184" s="129"/>
      <c r="BP184" s="129">
        <f t="shared" si="2"/>
        <v>180000</v>
      </c>
      <c r="BQ184" s="129">
        <f t="shared" si="3"/>
        <v>225000</v>
      </c>
      <c r="BR184" s="129">
        <f t="shared" si="4"/>
        <v>360000</v>
      </c>
    </row>
    <row r="185" ht="14.25" customHeight="1">
      <c r="A185" s="63">
        <f t="shared" si="12"/>
        <v>182</v>
      </c>
      <c r="C185" s="205">
        <f t="shared" si="33"/>
        <v>43000</v>
      </c>
      <c r="D185" s="176">
        <f t="shared" si="34"/>
        <v>73692.15872</v>
      </c>
      <c r="E185" s="206">
        <f t="shared" si="5"/>
        <v>116692.1587</v>
      </c>
      <c r="F185" s="129"/>
      <c r="G185" s="205">
        <f t="shared" si="15"/>
        <v>15500</v>
      </c>
      <c r="H185" s="206">
        <f t="shared" si="16"/>
        <v>40500</v>
      </c>
      <c r="I185" s="129"/>
      <c r="J185" s="207">
        <f t="shared" si="35"/>
        <v>62434.0818</v>
      </c>
      <c r="K185" s="208">
        <f t="shared" si="54"/>
        <v>81110.77888</v>
      </c>
      <c r="L185" s="129"/>
      <c r="M185" s="129"/>
      <c r="N185" s="129"/>
      <c r="O185" s="129"/>
      <c r="P185" s="129"/>
      <c r="Q185" s="129">
        <v>0.0</v>
      </c>
      <c r="R185" s="129">
        <v>0.0</v>
      </c>
      <c r="S185" s="129">
        <f t="shared" ref="S185:T185" si="406">+IF(Q185=1,RAND(),0)</f>
        <v>0</v>
      </c>
      <c r="T185" s="129">
        <f t="shared" si="406"/>
        <v>0</v>
      </c>
      <c r="U185" s="129">
        <f>+IF(S185=0,0,IF(S185&lt;=Hoja2!$N$5,Hoja2!$M$5,IF(Hoja2!M184&lt;=Hoja2!$N$6,Hoja2!$M$6,IF(S185&lt;=Hoja2!$N$7,Hoja2!$M$7,IF(S185&lt;=Hoja2!$N$8,Hoja2!$M$8,IF(S185&lt;=Hoja2!$N$9,Hoja2!$M$9,6))))))</f>
        <v>0</v>
      </c>
      <c r="V185" s="129">
        <f>+IF(T185=0,0,IF(T185&lt;=Hoja2!$O$5,Hoja2!$M$5,IF(T185&lt;=Hoja2!$O$6,Hoja2!$M$6,IF(T185&lt;=Hoja2!$O$7,Hoja2!$M$7,IF(T185&lt;=Hoja2!$O$8,Hoja2!$M$8,IF(T185&lt;=Hoja2!$O$9,Hoja2!$M$9,IF(S185&lt;=Hoja2!$O$10,Hoja2!$M$10,IF(S185&lt;=Hoja2!$O$11,Hoja2!$M$11,8))))))))</f>
        <v>0</v>
      </c>
      <c r="W185" s="156" t="str">
        <f t="shared" si="7"/>
        <v>si</v>
      </c>
      <c r="X185" s="157" t="str">
        <f t="shared" si="8"/>
        <v>no</v>
      </c>
      <c r="Y185" s="129"/>
      <c r="Z185" s="129"/>
      <c r="AA185" s="158">
        <f t="shared" si="37"/>
        <v>0</v>
      </c>
      <c r="AB185" s="159">
        <f t="shared" si="38"/>
        <v>0</v>
      </c>
      <c r="AC185" s="159">
        <f t="shared" si="39"/>
        <v>0</v>
      </c>
      <c r="AD185" s="159">
        <f t="shared" si="40"/>
        <v>0</v>
      </c>
      <c r="AE185" s="209">
        <f t="shared" si="41"/>
        <v>0</v>
      </c>
      <c r="AF185" s="210">
        <f t="shared" si="42"/>
        <v>0</v>
      </c>
      <c r="AG185" s="210">
        <f t="shared" si="43"/>
        <v>0</v>
      </c>
      <c r="AH185" s="210">
        <f t="shared" si="44"/>
        <v>0</v>
      </c>
      <c r="AI185" s="211">
        <f t="shared" si="45"/>
        <v>0</v>
      </c>
      <c r="AJ185" s="212">
        <f t="shared" si="46"/>
        <v>0</v>
      </c>
      <c r="AK185" s="129"/>
      <c r="AL185" s="213">
        <f t="shared" si="47"/>
        <v>0</v>
      </c>
      <c r="AM185" s="214">
        <f t="shared" si="48"/>
        <v>0</v>
      </c>
      <c r="AN185" s="214">
        <f t="shared" si="49"/>
        <v>0</v>
      </c>
      <c r="AO185" s="215">
        <f t="shared" si="23"/>
        <v>0</v>
      </c>
      <c r="AP185" s="172">
        <f t="shared" si="9"/>
        <v>243307.8413</v>
      </c>
      <c r="AQ185" s="129"/>
      <c r="AR185" s="216">
        <f t="shared" si="50"/>
        <v>35000</v>
      </c>
      <c r="AS185" s="217">
        <f t="shared" si="51"/>
        <v>28992.5736</v>
      </c>
      <c r="AT185" s="217">
        <f t="shared" si="24"/>
        <v>1000</v>
      </c>
      <c r="AU185" s="218">
        <f t="shared" si="30"/>
        <v>3000</v>
      </c>
      <c r="AV185" s="129"/>
      <c r="AW185" s="219">
        <f t="shared" ref="AW185:AX185" si="407">+IF(SUM(U180:U184)&gt;SUM(AW180:AW184),1,0)</f>
        <v>0</v>
      </c>
      <c r="AX185" s="220">
        <f t="shared" si="407"/>
        <v>0</v>
      </c>
      <c r="AY185" s="129"/>
      <c r="AZ185" s="181">
        <f t="shared" si="11"/>
        <v>1674.123811</v>
      </c>
      <c r="BA185" s="129"/>
      <c r="BB185" s="129"/>
      <c r="BC185" s="129"/>
      <c r="BD185" s="129"/>
      <c r="BE185" s="129"/>
      <c r="BF185" s="129"/>
      <c r="BG185" s="129"/>
      <c r="BH185" s="129"/>
      <c r="BI185" s="129"/>
      <c r="BJ185" s="129"/>
      <c r="BK185" s="129"/>
      <c r="BL185" s="129"/>
      <c r="BM185" s="129"/>
      <c r="BN185" s="129"/>
      <c r="BO185" s="129"/>
      <c r="BP185" s="129">
        <f t="shared" si="2"/>
        <v>180000</v>
      </c>
      <c r="BQ185" s="129">
        <f t="shared" si="3"/>
        <v>225000</v>
      </c>
      <c r="BR185" s="129">
        <f t="shared" si="4"/>
        <v>360000</v>
      </c>
    </row>
    <row r="186" ht="14.25" customHeight="1">
      <c r="A186" s="63">
        <f t="shared" si="12"/>
        <v>183</v>
      </c>
      <c r="C186" s="205">
        <f t="shared" si="33"/>
        <v>123200</v>
      </c>
      <c r="D186" s="176">
        <f t="shared" si="34"/>
        <v>85895.64993</v>
      </c>
      <c r="E186" s="206">
        <f t="shared" si="5"/>
        <v>209095.6499</v>
      </c>
      <c r="F186" s="129"/>
      <c r="G186" s="205">
        <f t="shared" si="15"/>
        <v>14500</v>
      </c>
      <c r="H186" s="206">
        <f t="shared" si="16"/>
        <v>37500</v>
      </c>
      <c r="I186" s="129"/>
      <c r="J186" s="207">
        <f t="shared" si="35"/>
        <v>71731.77402</v>
      </c>
      <c r="K186" s="208">
        <f t="shared" si="54"/>
        <v>-6245.10684</v>
      </c>
      <c r="L186" s="129"/>
      <c r="M186" s="129"/>
      <c r="N186" s="129"/>
      <c r="O186" s="129"/>
      <c r="P186" s="129"/>
      <c r="Q186" s="129">
        <v>1.0</v>
      </c>
      <c r="R186" s="129">
        <v>0.0</v>
      </c>
      <c r="S186" s="129">
        <f t="shared" ref="S186:T186" si="408">+IF(Q186=1,RAND(),0)</f>
        <v>0.313616437</v>
      </c>
      <c r="T186" s="129">
        <f t="shared" si="408"/>
        <v>0</v>
      </c>
      <c r="U186" s="129">
        <f>+IF(S186=0,0,IF(S186&lt;=Hoja2!$N$5,Hoja2!$M$5,IF(Hoja2!M185&lt;=Hoja2!$N$6,Hoja2!$M$6,IF(S186&lt;=Hoja2!$N$7,Hoja2!$M$7,IF(S186&lt;=Hoja2!$N$8,Hoja2!$M$8,IF(S186&lt;=Hoja2!$N$9,Hoja2!$M$9,6))))))</f>
        <v>1</v>
      </c>
      <c r="V186" s="129">
        <f>+IF(T186=0,0,IF(T186&lt;=Hoja2!$O$5,Hoja2!$M$5,IF(T186&lt;=Hoja2!$O$6,Hoja2!$M$6,IF(T186&lt;=Hoja2!$O$7,Hoja2!$M$7,IF(T186&lt;=Hoja2!$O$8,Hoja2!$M$8,IF(T186&lt;=Hoja2!$O$9,Hoja2!$M$9,IF(S186&lt;=Hoja2!$O$10,Hoja2!$M$10,IF(S186&lt;=Hoja2!$O$11,Hoja2!$M$11,8))))))))</f>
        <v>0</v>
      </c>
      <c r="W186" s="156" t="str">
        <f t="shared" si="7"/>
        <v>si</v>
      </c>
      <c r="X186" s="157" t="str">
        <f t="shared" si="8"/>
        <v>no</v>
      </c>
      <c r="Y186" s="129"/>
      <c r="Z186" s="129"/>
      <c r="AA186" s="158">
        <f t="shared" si="37"/>
        <v>0</v>
      </c>
      <c r="AB186" s="159">
        <f t="shared" si="38"/>
        <v>0</v>
      </c>
      <c r="AC186" s="159">
        <f t="shared" si="39"/>
        <v>0</v>
      </c>
      <c r="AD186" s="159">
        <f t="shared" si="40"/>
        <v>0</v>
      </c>
      <c r="AE186" s="209">
        <f t="shared" si="41"/>
        <v>0</v>
      </c>
      <c r="AF186" s="210">
        <f t="shared" si="42"/>
        <v>110000</v>
      </c>
      <c r="AG186" s="210">
        <f t="shared" si="43"/>
        <v>0</v>
      </c>
      <c r="AH186" s="210">
        <f t="shared" si="44"/>
        <v>0</v>
      </c>
      <c r="AI186" s="211">
        <f t="shared" si="45"/>
        <v>0</v>
      </c>
      <c r="AJ186" s="212">
        <f t="shared" si="46"/>
        <v>0</v>
      </c>
      <c r="AK186" s="129"/>
      <c r="AL186" s="213">
        <f t="shared" si="47"/>
        <v>115200</v>
      </c>
      <c r="AM186" s="214">
        <f t="shared" si="48"/>
        <v>0</v>
      </c>
      <c r="AN186" s="214">
        <f t="shared" si="49"/>
        <v>0</v>
      </c>
      <c r="AO186" s="215">
        <f t="shared" si="23"/>
        <v>0</v>
      </c>
      <c r="AP186" s="172">
        <f t="shared" si="9"/>
        <v>150904.3501</v>
      </c>
      <c r="AQ186" s="129"/>
      <c r="AR186" s="216">
        <f t="shared" si="50"/>
        <v>35000</v>
      </c>
      <c r="AS186" s="217">
        <f t="shared" si="51"/>
        <v>29796.50879</v>
      </c>
      <c r="AT186" s="217">
        <f t="shared" si="24"/>
        <v>1000</v>
      </c>
      <c r="AU186" s="218">
        <f t="shared" si="30"/>
        <v>3000</v>
      </c>
      <c r="AV186" s="129"/>
      <c r="AW186" s="219">
        <f t="shared" ref="AW186:AX186" si="409">+IF(SUM(U181:U185)&gt;SUM(AW181:AW185),1,0)</f>
        <v>0</v>
      </c>
      <c r="AX186" s="220">
        <f t="shared" si="409"/>
        <v>0</v>
      </c>
      <c r="AY186" s="129"/>
      <c r="AZ186" s="181">
        <f t="shared" si="11"/>
        <v>2289.074895</v>
      </c>
      <c r="BA186" s="129"/>
      <c r="BB186" s="129"/>
      <c r="BC186" s="129"/>
      <c r="BD186" s="129"/>
      <c r="BE186" s="129"/>
      <c r="BF186" s="129"/>
      <c r="BG186" s="129"/>
      <c r="BH186" s="129"/>
      <c r="BI186" s="129"/>
      <c r="BJ186" s="129"/>
      <c r="BK186" s="129"/>
      <c r="BL186" s="129"/>
      <c r="BM186" s="129"/>
      <c r="BN186" s="129"/>
      <c r="BO186" s="129"/>
      <c r="BP186" s="129">
        <f t="shared" si="2"/>
        <v>180000</v>
      </c>
      <c r="BQ186" s="129">
        <f t="shared" si="3"/>
        <v>225000</v>
      </c>
      <c r="BR186" s="129">
        <f t="shared" si="4"/>
        <v>360000</v>
      </c>
    </row>
    <row r="187" ht="14.25" customHeight="1">
      <c r="A187" s="63">
        <f t="shared" si="12"/>
        <v>184</v>
      </c>
      <c r="C187" s="205">
        <f t="shared" si="33"/>
        <v>83000</v>
      </c>
      <c r="D187" s="176">
        <f t="shared" si="34"/>
        <v>98789.13707</v>
      </c>
      <c r="E187" s="206">
        <f t="shared" si="5"/>
        <v>181789.1371</v>
      </c>
      <c r="F187" s="129"/>
      <c r="G187" s="205">
        <f t="shared" si="15"/>
        <v>13500</v>
      </c>
      <c r="H187" s="206">
        <f t="shared" si="16"/>
        <v>34500</v>
      </c>
      <c r="I187" s="129"/>
      <c r="J187" s="207">
        <f t="shared" si="35"/>
        <v>82046.58356</v>
      </c>
      <c r="K187" s="208">
        <f t="shared" si="54"/>
        <v>17388.24259</v>
      </c>
      <c r="L187" s="129"/>
      <c r="M187" s="129"/>
      <c r="N187" s="129"/>
      <c r="O187" s="129"/>
      <c r="P187" s="129"/>
      <c r="Q187" s="129">
        <v>0.0</v>
      </c>
      <c r="R187" s="129">
        <v>0.0</v>
      </c>
      <c r="S187" s="129">
        <f t="shared" ref="S187:T187" si="410">+IF(Q187=1,RAND(),0)</f>
        <v>0</v>
      </c>
      <c r="T187" s="129">
        <f t="shared" si="410"/>
        <v>0</v>
      </c>
      <c r="U187" s="129">
        <f>+IF(S187=0,0,IF(S187&lt;=Hoja2!$N$5,Hoja2!$M$5,IF(Hoja2!M186&lt;=Hoja2!$N$6,Hoja2!$M$6,IF(S187&lt;=Hoja2!$N$7,Hoja2!$M$7,IF(S187&lt;=Hoja2!$N$8,Hoja2!$M$8,IF(S187&lt;=Hoja2!$N$9,Hoja2!$M$9,6))))))</f>
        <v>0</v>
      </c>
      <c r="V187" s="129">
        <f>+IF(T187=0,0,IF(T187&lt;=Hoja2!$O$5,Hoja2!$M$5,IF(T187&lt;=Hoja2!$O$6,Hoja2!$M$6,IF(T187&lt;=Hoja2!$O$7,Hoja2!$M$7,IF(T187&lt;=Hoja2!$O$8,Hoja2!$M$8,IF(T187&lt;=Hoja2!$O$9,Hoja2!$M$9,IF(S187&lt;=Hoja2!$O$10,Hoja2!$M$10,IF(S187&lt;=Hoja2!$O$11,Hoja2!$M$11,8))))))))</f>
        <v>0</v>
      </c>
      <c r="W187" s="156" t="str">
        <f t="shared" si="7"/>
        <v>si</v>
      </c>
      <c r="X187" s="157" t="str">
        <f t="shared" si="8"/>
        <v>no</v>
      </c>
      <c r="Y187" s="129"/>
      <c r="Z187" s="129"/>
      <c r="AA187" s="158">
        <f t="shared" si="37"/>
        <v>0</v>
      </c>
      <c r="AB187" s="159">
        <f t="shared" si="38"/>
        <v>0</v>
      </c>
      <c r="AC187" s="159">
        <f t="shared" si="39"/>
        <v>0</v>
      </c>
      <c r="AD187" s="159">
        <f t="shared" si="40"/>
        <v>0</v>
      </c>
      <c r="AE187" s="209">
        <f t="shared" si="41"/>
        <v>0</v>
      </c>
      <c r="AF187" s="210">
        <f t="shared" si="42"/>
        <v>0</v>
      </c>
      <c r="AG187" s="210">
        <f t="shared" si="43"/>
        <v>0</v>
      </c>
      <c r="AH187" s="210">
        <f t="shared" si="44"/>
        <v>0</v>
      </c>
      <c r="AI187" s="211">
        <f t="shared" si="45"/>
        <v>0</v>
      </c>
      <c r="AJ187" s="212">
        <f t="shared" si="46"/>
        <v>0</v>
      </c>
      <c r="AK187" s="129"/>
      <c r="AL187" s="213">
        <f t="shared" si="47"/>
        <v>-5200</v>
      </c>
      <c r="AM187" s="214">
        <f t="shared" si="48"/>
        <v>0</v>
      </c>
      <c r="AN187" s="214">
        <f t="shared" si="49"/>
        <v>0</v>
      </c>
      <c r="AO187" s="215">
        <f t="shared" si="23"/>
        <v>0</v>
      </c>
      <c r="AP187" s="172">
        <f t="shared" si="9"/>
        <v>178210.8629</v>
      </c>
      <c r="AQ187" s="129"/>
      <c r="AR187" s="216">
        <f t="shared" si="50"/>
        <v>35000</v>
      </c>
      <c r="AS187" s="217">
        <f t="shared" si="51"/>
        <v>29106.51287</v>
      </c>
      <c r="AT187" s="217">
        <f t="shared" si="24"/>
        <v>1000</v>
      </c>
      <c r="AU187" s="218">
        <f t="shared" si="30"/>
        <v>3000</v>
      </c>
      <c r="AV187" s="129"/>
      <c r="AW187" s="219">
        <f t="shared" ref="AW187:AX187" si="411">+IF(SUM(U182:U186)&gt;SUM(AW182:AW186),1,0)</f>
        <v>1</v>
      </c>
      <c r="AX187" s="220">
        <f t="shared" si="411"/>
        <v>0</v>
      </c>
      <c r="AY187" s="129"/>
      <c r="AZ187" s="181">
        <f t="shared" si="11"/>
        <v>2767.499665</v>
      </c>
      <c r="BA187" s="129"/>
      <c r="BB187" s="129"/>
      <c r="BC187" s="129"/>
      <c r="BD187" s="129"/>
      <c r="BE187" s="129"/>
      <c r="BF187" s="129"/>
      <c r="BG187" s="129"/>
      <c r="BH187" s="129"/>
      <c r="BI187" s="129"/>
      <c r="BJ187" s="129"/>
      <c r="BK187" s="129"/>
      <c r="BL187" s="129"/>
      <c r="BM187" s="129"/>
      <c r="BN187" s="129"/>
      <c r="BO187" s="129"/>
      <c r="BP187" s="129">
        <f t="shared" si="2"/>
        <v>180000</v>
      </c>
      <c r="BQ187" s="129">
        <f t="shared" si="3"/>
        <v>225000</v>
      </c>
      <c r="BR187" s="129">
        <f t="shared" si="4"/>
        <v>360000</v>
      </c>
    </row>
    <row r="188" ht="14.25" customHeight="1">
      <c r="A188" s="63">
        <f t="shared" si="12"/>
        <v>185</v>
      </c>
      <c r="C188" s="205">
        <f t="shared" si="33"/>
        <v>48000</v>
      </c>
      <c r="D188" s="176">
        <f t="shared" si="34"/>
        <v>112072.2337</v>
      </c>
      <c r="E188" s="206">
        <f t="shared" si="5"/>
        <v>160072.2337</v>
      </c>
      <c r="F188" s="129"/>
      <c r="G188" s="205">
        <f t="shared" si="15"/>
        <v>12500</v>
      </c>
      <c r="H188" s="206">
        <f t="shared" si="16"/>
        <v>31500</v>
      </c>
      <c r="I188" s="129"/>
      <c r="J188" s="207">
        <f t="shared" si="35"/>
        <v>18280.1948</v>
      </c>
      <c r="K188" s="208">
        <f t="shared" si="54"/>
        <v>39651.65394</v>
      </c>
      <c r="L188" s="129"/>
      <c r="M188" s="129"/>
      <c r="N188" s="129"/>
      <c r="O188" s="129"/>
      <c r="P188" s="129"/>
      <c r="Q188" s="129">
        <v>0.0</v>
      </c>
      <c r="R188" s="129">
        <v>0.0</v>
      </c>
      <c r="S188" s="129">
        <f t="shared" ref="S188:T188" si="412">+IF(Q188=1,RAND(),0)</f>
        <v>0</v>
      </c>
      <c r="T188" s="129">
        <f t="shared" si="412"/>
        <v>0</v>
      </c>
      <c r="U188" s="129">
        <f>+IF(S188=0,0,IF(S188&lt;=Hoja2!$N$5,Hoja2!$M$5,IF(Hoja2!M187&lt;=Hoja2!$N$6,Hoja2!$M$6,IF(S188&lt;=Hoja2!$N$7,Hoja2!$M$7,IF(S188&lt;=Hoja2!$N$8,Hoja2!$M$8,IF(S188&lt;=Hoja2!$N$9,Hoja2!$M$9,6))))))</f>
        <v>0</v>
      </c>
      <c r="V188" s="129">
        <f>+IF(T188=0,0,IF(T188&lt;=Hoja2!$O$5,Hoja2!$M$5,IF(T188&lt;=Hoja2!$O$6,Hoja2!$M$6,IF(T188&lt;=Hoja2!$O$7,Hoja2!$M$7,IF(T188&lt;=Hoja2!$O$8,Hoja2!$M$8,IF(T188&lt;=Hoja2!$O$9,Hoja2!$M$9,IF(S188&lt;=Hoja2!$O$10,Hoja2!$M$10,IF(S188&lt;=Hoja2!$O$11,Hoja2!$M$11,8))))))))</f>
        <v>0</v>
      </c>
      <c r="W188" s="156" t="str">
        <f t="shared" si="7"/>
        <v>si</v>
      </c>
      <c r="X188" s="157" t="str">
        <f t="shared" si="8"/>
        <v>no</v>
      </c>
      <c r="Y188" s="129"/>
      <c r="Z188" s="129"/>
      <c r="AA188" s="158">
        <f t="shared" si="37"/>
        <v>0</v>
      </c>
      <c r="AB188" s="159">
        <f t="shared" si="38"/>
        <v>0</v>
      </c>
      <c r="AC188" s="159">
        <f t="shared" si="39"/>
        <v>73000</v>
      </c>
      <c r="AD188" s="159">
        <f t="shared" si="40"/>
        <v>0</v>
      </c>
      <c r="AE188" s="209">
        <f t="shared" si="41"/>
        <v>0</v>
      </c>
      <c r="AF188" s="210">
        <f t="shared" si="42"/>
        <v>0</v>
      </c>
      <c r="AG188" s="210">
        <f t="shared" si="43"/>
        <v>0</v>
      </c>
      <c r="AH188" s="210">
        <f t="shared" si="44"/>
        <v>0</v>
      </c>
      <c r="AI188" s="211">
        <f t="shared" si="45"/>
        <v>0</v>
      </c>
      <c r="AJ188" s="212">
        <f t="shared" si="46"/>
        <v>0</v>
      </c>
      <c r="AK188" s="129"/>
      <c r="AL188" s="213">
        <f t="shared" si="47"/>
        <v>0</v>
      </c>
      <c r="AM188" s="214">
        <f t="shared" si="48"/>
        <v>0</v>
      </c>
      <c r="AN188" s="214">
        <f t="shared" si="49"/>
        <v>0</v>
      </c>
      <c r="AO188" s="215">
        <f t="shared" si="23"/>
        <v>0</v>
      </c>
      <c r="AP188" s="172">
        <f t="shared" si="9"/>
        <v>199927.7663</v>
      </c>
      <c r="AQ188" s="129"/>
      <c r="AR188" s="216">
        <f t="shared" si="50"/>
        <v>35000</v>
      </c>
      <c r="AS188" s="217">
        <f t="shared" si="51"/>
        <v>28716.90338</v>
      </c>
      <c r="AT188" s="217">
        <f t="shared" si="24"/>
        <v>1000</v>
      </c>
      <c r="AU188" s="218">
        <f t="shared" si="30"/>
        <v>3000</v>
      </c>
      <c r="AV188" s="129"/>
      <c r="AW188" s="219">
        <f t="shared" ref="AW188:AX188" si="413">+IF(SUM(U183:U187)&gt;SUM(AW183:AW187),1,0)</f>
        <v>0</v>
      </c>
      <c r="AX188" s="220">
        <f t="shared" si="413"/>
        <v>0</v>
      </c>
      <c r="AY188" s="129"/>
      <c r="AZ188" s="181">
        <f t="shared" si="11"/>
        <v>2770.073422</v>
      </c>
      <c r="BA188" s="129"/>
      <c r="BB188" s="129"/>
      <c r="BC188" s="129"/>
      <c r="BD188" s="129"/>
      <c r="BE188" s="129"/>
      <c r="BF188" s="129"/>
      <c r="BG188" s="129"/>
      <c r="BH188" s="129"/>
      <c r="BI188" s="129"/>
      <c r="BJ188" s="129"/>
      <c r="BK188" s="129"/>
      <c r="BL188" s="129"/>
      <c r="BM188" s="129"/>
      <c r="BN188" s="129"/>
      <c r="BO188" s="129"/>
      <c r="BP188" s="129">
        <f t="shared" si="2"/>
        <v>180000</v>
      </c>
      <c r="BQ188" s="129">
        <f t="shared" si="3"/>
        <v>225000</v>
      </c>
      <c r="BR188" s="129">
        <f t="shared" si="4"/>
        <v>360000</v>
      </c>
    </row>
    <row r="189" ht="14.25" customHeight="1">
      <c r="A189" s="63">
        <f t="shared" si="12"/>
        <v>186</v>
      </c>
      <c r="C189" s="205">
        <f t="shared" si="33"/>
        <v>123000</v>
      </c>
      <c r="D189" s="176">
        <f t="shared" si="34"/>
        <v>49538.82776</v>
      </c>
      <c r="E189" s="206">
        <f t="shared" si="5"/>
        <v>172538.8278</v>
      </c>
      <c r="F189" s="129"/>
      <c r="G189" s="205">
        <f t="shared" si="15"/>
        <v>11500</v>
      </c>
      <c r="H189" s="206">
        <f t="shared" si="16"/>
        <v>28500</v>
      </c>
      <c r="I189" s="129"/>
      <c r="J189" s="207">
        <f t="shared" si="35"/>
        <v>28954.11299</v>
      </c>
      <c r="K189" s="208">
        <f t="shared" si="54"/>
        <v>63237.44076</v>
      </c>
      <c r="L189" s="129"/>
      <c r="M189" s="129"/>
      <c r="N189" s="129"/>
      <c r="O189" s="129"/>
      <c r="P189" s="129"/>
      <c r="Q189" s="129">
        <v>1.0</v>
      </c>
      <c r="R189" s="129">
        <v>0.0</v>
      </c>
      <c r="S189" s="129">
        <f t="shared" ref="S189:T189" si="414">+IF(Q189=1,RAND(),0)</f>
        <v>0.759922265</v>
      </c>
      <c r="T189" s="129">
        <f t="shared" si="414"/>
        <v>0</v>
      </c>
      <c r="U189" s="129">
        <f>+IF(S189=0,0,IF(S189&lt;=Hoja2!$N$5,Hoja2!$M$5,IF(Hoja2!M188&lt;=Hoja2!$N$6,Hoja2!$M$6,IF(S189&lt;=Hoja2!$N$7,Hoja2!$M$7,IF(S189&lt;=Hoja2!$N$8,Hoja2!$M$8,IF(S189&lt;=Hoja2!$N$9,Hoja2!$M$9,6))))))</f>
        <v>2</v>
      </c>
      <c r="V189" s="129">
        <f>+IF(T189=0,0,IF(T189&lt;=Hoja2!$O$5,Hoja2!$M$5,IF(T189&lt;=Hoja2!$O$6,Hoja2!$M$6,IF(T189&lt;=Hoja2!$O$7,Hoja2!$M$7,IF(T189&lt;=Hoja2!$O$8,Hoja2!$M$8,IF(T189&lt;=Hoja2!$O$9,Hoja2!$M$9,IF(S189&lt;=Hoja2!$O$10,Hoja2!$M$10,IF(S189&lt;=Hoja2!$O$11,Hoja2!$M$11,8))))))))</f>
        <v>0</v>
      </c>
      <c r="W189" s="156" t="str">
        <f t="shared" si="7"/>
        <v>si</v>
      </c>
      <c r="X189" s="157" t="str">
        <f t="shared" si="8"/>
        <v>no</v>
      </c>
      <c r="Y189" s="129"/>
      <c r="Z189" s="129"/>
      <c r="AA189" s="158">
        <f t="shared" si="37"/>
        <v>0</v>
      </c>
      <c r="AB189" s="159">
        <f t="shared" si="38"/>
        <v>0</v>
      </c>
      <c r="AC189" s="159">
        <f t="shared" si="39"/>
        <v>0</v>
      </c>
      <c r="AD189" s="159">
        <f t="shared" si="40"/>
        <v>0</v>
      </c>
      <c r="AE189" s="209">
        <f t="shared" si="41"/>
        <v>0</v>
      </c>
      <c r="AF189" s="210">
        <f t="shared" si="42"/>
        <v>0</v>
      </c>
      <c r="AG189" s="210">
        <f t="shared" si="43"/>
        <v>0</v>
      </c>
      <c r="AH189" s="210">
        <f t="shared" si="44"/>
        <v>0</v>
      </c>
      <c r="AI189" s="211">
        <f t="shared" si="45"/>
        <v>0</v>
      </c>
      <c r="AJ189" s="212">
        <f t="shared" si="46"/>
        <v>0</v>
      </c>
      <c r="AK189" s="129"/>
      <c r="AL189" s="213">
        <f t="shared" si="47"/>
        <v>110000</v>
      </c>
      <c r="AM189" s="214">
        <f t="shared" si="48"/>
        <v>0</v>
      </c>
      <c r="AN189" s="214">
        <f t="shared" si="49"/>
        <v>75000</v>
      </c>
      <c r="AO189" s="215">
        <f t="shared" si="23"/>
        <v>0</v>
      </c>
      <c r="AP189" s="172">
        <f t="shared" si="9"/>
        <v>187461.1722</v>
      </c>
      <c r="AQ189" s="129"/>
      <c r="AR189" s="216">
        <f t="shared" si="50"/>
        <v>35000</v>
      </c>
      <c r="AS189" s="217">
        <f t="shared" si="51"/>
        <v>29533.40593</v>
      </c>
      <c r="AT189" s="217">
        <f t="shared" si="24"/>
        <v>1000</v>
      </c>
      <c r="AU189" s="218">
        <f t="shared" si="30"/>
        <v>3000</v>
      </c>
      <c r="AV189" s="129"/>
      <c r="AW189" s="219">
        <f t="shared" ref="AW189:AX189" si="415">+IF(SUM(U184:U188)&gt;SUM(AW184:AW188),1,0)</f>
        <v>0</v>
      </c>
      <c r="AX189" s="220">
        <f t="shared" si="415"/>
        <v>0</v>
      </c>
      <c r="AY189" s="129"/>
      <c r="AZ189" s="181">
        <f t="shared" si="11"/>
        <v>2839.120263</v>
      </c>
      <c r="BA189" s="129"/>
      <c r="BB189" s="129"/>
      <c r="BC189" s="129"/>
      <c r="BD189" s="129"/>
      <c r="BE189" s="129"/>
      <c r="BF189" s="129"/>
      <c r="BG189" s="129"/>
      <c r="BH189" s="129"/>
      <c r="BI189" s="129"/>
      <c r="BJ189" s="129"/>
      <c r="BK189" s="129"/>
      <c r="BL189" s="129"/>
      <c r="BM189" s="129"/>
      <c r="BN189" s="129"/>
      <c r="BO189" s="129"/>
      <c r="BP189" s="129">
        <f t="shared" si="2"/>
        <v>180000</v>
      </c>
      <c r="BQ189" s="129">
        <f t="shared" si="3"/>
        <v>225000</v>
      </c>
      <c r="BR189" s="129">
        <f t="shared" si="4"/>
        <v>360000</v>
      </c>
    </row>
    <row r="190" ht="14.25" customHeight="1">
      <c r="A190" s="63">
        <f t="shared" si="12"/>
        <v>187</v>
      </c>
      <c r="C190" s="205">
        <f t="shared" si="33"/>
        <v>88000</v>
      </c>
      <c r="D190" s="176">
        <f t="shared" si="34"/>
        <v>62517.77381</v>
      </c>
      <c r="E190" s="206">
        <f t="shared" si="5"/>
        <v>150517.7738</v>
      </c>
      <c r="F190" s="129"/>
      <c r="G190" s="205">
        <f t="shared" si="15"/>
        <v>10500</v>
      </c>
      <c r="H190" s="206">
        <f t="shared" si="16"/>
        <v>25500</v>
      </c>
      <c r="I190" s="129"/>
      <c r="J190" s="207">
        <f t="shared" si="35"/>
        <v>38594.72612</v>
      </c>
      <c r="K190" s="208">
        <f t="shared" si="54"/>
        <v>86700.71016</v>
      </c>
      <c r="L190" s="129"/>
      <c r="M190" s="129"/>
      <c r="N190" s="129"/>
      <c r="O190" s="129"/>
      <c r="P190" s="129"/>
      <c r="Q190" s="129">
        <v>0.0</v>
      </c>
      <c r="R190" s="129">
        <v>0.0</v>
      </c>
      <c r="S190" s="129">
        <f t="shared" ref="S190:T190" si="416">+IF(Q190=1,RAND(),0)</f>
        <v>0</v>
      </c>
      <c r="T190" s="129">
        <f t="shared" si="416"/>
        <v>0</v>
      </c>
      <c r="U190" s="129">
        <f>+IF(S190=0,0,IF(S190&lt;=Hoja2!$N$5,Hoja2!$M$5,IF(Hoja2!M189&lt;=Hoja2!$N$6,Hoja2!$M$6,IF(S190&lt;=Hoja2!$N$7,Hoja2!$M$7,IF(S190&lt;=Hoja2!$N$8,Hoja2!$M$8,IF(S190&lt;=Hoja2!$N$9,Hoja2!$M$9,6))))))</f>
        <v>0</v>
      </c>
      <c r="V190" s="129">
        <f>+IF(T190=0,0,IF(T190&lt;=Hoja2!$O$5,Hoja2!$M$5,IF(T190&lt;=Hoja2!$O$6,Hoja2!$M$6,IF(T190&lt;=Hoja2!$O$7,Hoja2!$M$7,IF(T190&lt;=Hoja2!$O$8,Hoja2!$M$8,IF(T190&lt;=Hoja2!$O$9,Hoja2!$M$9,IF(S190&lt;=Hoja2!$O$10,Hoja2!$M$10,IF(S190&lt;=Hoja2!$O$11,Hoja2!$M$11,8))))))))</f>
        <v>0</v>
      </c>
      <c r="W190" s="156" t="str">
        <f t="shared" si="7"/>
        <v>si</v>
      </c>
      <c r="X190" s="157" t="str">
        <f t="shared" si="8"/>
        <v>no</v>
      </c>
      <c r="Y190" s="129"/>
      <c r="Z190" s="129"/>
      <c r="AA190" s="158">
        <f t="shared" si="37"/>
        <v>0</v>
      </c>
      <c r="AB190" s="159">
        <f t="shared" si="38"/>
        <v>0</v>
      </c>
      <c r="AC190" s="159">
        <f t="shared" si="39"/>
        <v>0</v>
      </c>
      <c r="AD190" s="159">
        <f t="shared" si="40"/>
        <v>0</v>
      </c>
      <c r="AE190" s="209">
        <f t="shared" si="41"/>
        <v>0</v>
      </c>
      <c r="AF190" s="210">
        <f t="shared" si="42"/>
        <v>0</v>
      </c>
      <c r="AG190" s="210">
        <f t="shared" si="43"/>
        <v>0</v>
      </c>
      <c r="AH190" s="210">
        <f t="shared" si="44"/>
        <v>0</v>
      </c>
      <c r="AI190" s="211">
        <f t="shared" si="45"/>
        <v>0</v>
      </c>
      <c r="AJ190" s="212">
        <f t="shared" si="46"/>
        <v>0</v>
      </c>
      <c r="AK190" s="129"/>
      <c r="AL190" s="213">
        <f t="shared" si="47"/>
        <v>0</v>
      </c>
      <c r="AM190" s="214">
        <f t="shared" si="48"/>
        <v>0</v>
      </c>
      <c r="AN190" s="214">
        <f t="shared" si="49"/>
        <v>0</v>
      </c>
      <c r="AO190" s="215">
        <f t="shared" si="23"/>
        <v>0</v>
      </c>
      <c r="AP190" s="172">
        <f t="shared" si="9"/>
        <v>209482.2262</v>
      </c>
      <c r="AQ190" s="129"/>
      <c r="AR190" s="216">
        <f t="shared" si="50"/>
        <v>35000</v>
      </c>
      <c r="AS190" s="217">
        <f t="shared" si="51"/>
        <v>29021.05394</v>
      </c>
      <c r="AT190" s="217">
        <f t="shared" si="24"/>
        <v>1000</v>
      </c>
      <c r="AU190" s="218">
        <f t="shared" si="30"/>
        <v>3000</v>
      </c>
      <c r="AV190" s="129"/>
      <c r="AW190" s="219">
        <f t="shared" ref="AW190:AX190" si="417">+IF(SUM(U185:U189)&gt;SUM(AW185:AW189),1,0)</f>
        <v>1</v>
      </c>
      <c r="AX190" s="220">
        <f t="shared" si="417"/>
        <v>0</v>
      </c>
      <c r="AY190" s="129"/>
      <c r="AZ190" s="181">
        <f t="shared" si="11"/>
        <v>3035.841896</v>
      </c>
      <c r="BA190" s="129"/>
      <c r="BB190" s="129"/>
      <c r="BC190" s="129"/>
      <c r="BD190" s="129"/>
      <c r="BE190" s="129"/>
      <c r="BF190" s="129"/>
      <c r="BG190" s="129"/>
      <c r="BH190" s="129"/>
      <c r="BI190" s="129"/>
      <c r="BJ190" s="129"/>
      <c r="BK190" s="129"/>
      <c r="BL190" s="129"/>
      <c r="BM190" s="129"/>
      <c r="BN190" s="129"/>
      <c r="BO190" s="129"/>
      <c r="BP190" s="129">
        <f t="shared" si="2"/>
        <v>180000</v>
      </c>
      <c r="BQ190" s="129">
        <f t="shared" si="3"/>
        <v>225000</v>
      </c>
      <c r="BR190" s="129">
        <f t="shared" si="4"/>
        <v>360000</v>
      </c>
    </row>
    <row r="191" ht="14.25" customHeight="1">
      <c r="A191" s="63">
        <f t="shared" si="12"/>
        <v>188</v>
      </c>
      <c r="C191" s="205">
        <f t="shared" si="33"/>
        <v>126000</v>
      </c>
      <c r="D191" s="176">
        <f t="shared" si="34"/>
        <v>75149.68237</v>
      </c>
      <c r="E191" s="206">
        <f t="shared" si="5"/>
        <v>201149.6824</v>
      </c>
      <c r="F191" s="129"/>
      <c r="G191" s="205">
        <f t="shared" si="15"/>
        <v>9500</v>
      </c>
      <c r="H191" s="206">
        <f t="shared" si="16"/>
        <v>22500</v>
      </c>
      <c r="I191" s="129"/>
      <c r="J191" s="207">
        <f t="shared" si="35"/>
        <v>48402.56026</v>
      </c>
      <c r="K191" s="208">
        <f t="shared" si="54"/>
        <v>-592.3335201</v>
      </c>
      <c r="L191" s="129"/>
      <c r="M191" s="129"/>
      <c r="N191" s="129"/>
      <c r="O191" s="129"/>
      <c r="P191" s="129"/>
      <c r="Q191" s="129">
        <v>0.0</v>
      </c>
      <c r="R191" s="129">
        <v>1.0</v>
      </c>
      <c r="S191" s="129">
        <f t="shared" ref="S191:T191" si="418">+IF(Q191=1,RAND(),0)</f>
        <v>0</v>
      </c>
      <c r="T191" s="129">
        <f t="shared" si="418"/>
        <v>0.0551019197</v>
      </c>
      <c r="U191" s="129">
        <f>+IF(S191=0,0,IF(S191&lt;=Hoja2!$N$5,Hoja2!$M$5,IF(Hoja2!M190&lt;=Hoja2!$N$6,Hoja2!$M$6,IF(S191&lt;=Hoja2!$N$7,Hoja2!$M$7,IF(S191&lt;=Hoja2!$N$8,Hoja2!$M$8,IF(S191&lt;=Hoja2!$N$9,Hoja2!$M$9,6))))))</f>
        <v>0</v>
      </c>
      <c r="V191" s="129">
        <f>+IF(T191=0,0,IF(T191&lt;=Hoja2!$O$5,Hoja2!$M$5,IF(T191&lt;=Hoja2!$O$6,Hoja2!$M$6,IF(T191&lt;=Hoja2!$O$7,Hoja2!$M$7,IF(T191&lt;=Hoja2!$O$8,Hoja2!$M$8,IF(T191&lt;=Hoja2!$O$9,Hoja2!$M$9,IF(S191&lt;=Hoja2!$O$10,Hoja2!$M$10,IF(S191&lt;=Hoja2!$O$11,Hoja2!$M$11,8))))))))</f>
        <v>1</v>
      </c>
      <c r="W191" s="156" t="str">
        <f t="shared" si="7"/>
        <v>si</v>
      </c>
      <c r="X191" s="157" t="str">
        <f t="shared" si="8"/>
        <v>no</v>
      </c>
      <c r="Y191" s="129"/>
      <c r="Z191" s="129"/>
      <c r="AA191" s="158">
        <f t="shared" si="37"/>
        <v>0</v>
      </c>
      <c r="AB191" s="159">
        <f t="shared" si="38"/>
        <v>0</v>
      </c>
      <c r="AC191" s="159">
        <f t="shared" si="39"/>
        <v>0</v>
      </c>
      <c r="AD191" s="159">
        <f t="shared" si="40"/>
        <v>0</v>
      </c>
      <c r="AE191" s="209">
        <f t="shared" si="41"/>
        <v>110000</v>
      </c>
      <c r="AF191" s="210">
        <f t="shared" si="42"/>
        <v>0</v>
      </c>
      <c r="AG191" s="210">
        <f t="shared" si="43"/>
        <v>0</v>
      </c>
      <c r="AH191" s="210">
        <f t="shared" si="44"/>
        <v>0</v>
      </c>
      <c r="AI191" s="211">
        <f t="shared" si="45"/>
        <v>0</v>
      </c>
      <c r="AJ191" s="212">
        <f t="shared" si="46"/>
        <v>0</v>
      </c>
      <c r="AK191" s="129"/>
      <c r="AL191" s="213">
        <f t="shared" si="47"/>
        <v>73000</v>
      </c>
      <c r="AM191" s="214">
        <f t="shared" si="48"/>
        <v>0</v>
      </c>
      <c r="AN191" s="214">
        <f t="shared" si="49"/>
        <v>0</v>
      </c>
      <c r="AO191" s="215">
        <f t="shared" si="23"/>
        <v>0</v>
      </c>
      <c r="AP191" s="172">
        <f t="shared" si="9"/>
        <v>158850.3176</v>
      </c>
      <c r="AQ191" s="129"/>
      <c r="AR191" s="216">
        <f t="shared" si="50"/>
        <v>35000</v>
      </c>
      <c r="AS191" s="217">
        <f t="shared" si="51"/>
        <v>29368.09144</v>
      </c>
      <c r="AT191" s="217">
        <f t="shared" si="24"/>
        <v>1000</v>
      </c>
      <c r="AU191" s="218">
        <f t="shared" si="30"/>
        <v>3000</v>
      </c>
      <c r="AV191" s="129"/>
      <c r="AW191" s="219">
        <f t="shared" ref="AW191:AX191" si="419">+IF(SUM(U186:U190)&gt;SUM(AW186:AW190),1,0)</f>
        <v>1</v>
      </c>
      <c r="AX191" s="220">
        <f t="shared" si="419"/>
        <v>0</v>
      </c>
      <c r="AY191" s="129"/>
      <c r="AZ191" s="181">
        <f t="shared" si="11"/>
        <v>2231.285518</v>
      </c>
      <c r="BA191" s="129"/>
      <c r="BB191" s="129"/>
      <c r="BC191" s="129"/>
      <c r="BD191" s="129"/>
      <c r="BE191" s="129"/>
      <c r="BF191" s="129"/>
      <c r="BG191" s="129"/>
      <c r="BH191" s="129"/>
      <c r="BI191" s="129"/>
      <c r="BJ191" s="129"/>
      <c r="BK191" s="129"/>
      <c r="BL191" s="129"/>
      <c r="BM191" s="129"/>
      <c r="BN191" s="129"/>
      <c r="BO191" s="129"/>
      <c r="BP191" s="129">
        <f t="shared" si="2"/>
        <v>180000</v>
      </c>
      <c r="BQ191" s="129">
        <f t="shared" si="3"/>
        <v>225000</v>
      </c>
      <c r="BR191" s="129">
        <f t="shared" si="4"/>
        <v>360000</v>
      </c>
    </row>
    <row r="192" ht="14.25" customHeight="1">
      <c r="A192" s="63">
        <f t="shared" si="12"/>
        <v>189</v>
      </c>
      <c r="C192" s="205">
        <f t="shared" si="33"/>
        <v>91000</v>
      </c>
      <c r="D192" s="176">
        <f t="shared" si="34"/>
        <v>88243.28761</v>
      </c>
      <c r="E192" s="206">
        <f t="shared" si="5"/>
        <v>179243.2876</v>
      </c>
      <c r="F192" s="129"/>
      <c r="G192" s="205">
        <f t="shared" si="15"/>
        <v>8500</v>
      </c>
      <c r="H192" s="206">
        <f t="shared" si="16"/>
        <v>19500</v>
      </c>
      <c r="I192" s="129"/>
      <c r="J192" s="207">
        <f t="shared" si="35"/>
        <v>59208.99967</v>
      </c>
      <c r="K192" s="208">
        <f t="shared" si="54"/>
        <v>22201.09633</v>
      </c>
      <c r="L192" s="129"/>
      <c r="M192" s="129"/>
      <c r="N192" s="129"/>
      <c r="O192" s="129"/>
      <c r="P192" s="129"/>
      <c r="Q192" s="129">
        <v>0.0</v>
      </c>
      <c r="R192" s="129">
        <v>0.0</v>
      </c>
      <c r="S192" s="129">
        <f t="shared" ref="S192:T192" si="420">+IF(Q192=1,RAND(),0)</f>
        <v>0</v>
      </c>
      <c r="T192" s="129">
        <f t="shared" si="420"/>
        <v>0</v>
      </c>
      <c r="U192" s="129">
        <f>+IF(S192=0,0,IF(S192&lt;=Hoja2!$N$5,Hoja2!$M$5,IF(Hoja2!M191&lt;=Hoja2!$N$6,Hoja2!$M$6,IF(S192&lt;=Hoja2!$N$7,Hoja2!$M$7,IF(S192&lt;=Hoja2!$N$8,Hoja2!$M$8,IF(S192&lt;=Hoja2!$N$9,Hoja2!$M$9,6))))))</f>
        <v>0</v>
      </c>
      <c r="V192" s="129">
        <f>+IF(T192=0,0,IF(T192&lt;=Hoja2!$O$5,Hoja2!$M$5,IF(T192&lt;=Hoja2!$O$6,Hoja2!$M$6,IF(T192&lt;=Hoja2!$O$7,Hoja2!$M$7,IF(T192&lt;=Hoja2!$O$8,Hoja2!$M$8,IF(T192&lt;=Hoja2!$O$9,Hoja2!$M$9,IF(S192&lt;=Hoja2!$O$10,Hoja2!$M$10,IF(S192&lt;=Hoja2!$O$11,Hoja2!$M$11,8))))))))</f>
        <v>0</v>
      </c>
      <c r="W192" s="156" t="str">
        <f t="shared" si="7"/>
        <v>si</v>
      </c>
      <c r="X192" s="157" t="str">
        <f t="shared" si="8"/>
        <v>no</v>
      </c>
      <c r="Y192" s="129"/>
      <c r="Z192" s="129"/>
      <c r="AA192" s="158">
        <f t="shared" si="37"/>
        <v>0</v>
      </c>
      <c r="AB192" s="159">
        <f t="shared" si="38"/>
        <v>0</v>
      </c>
      <c r="AC192" s="159">
        <f t="shared" si="39"/>
        <v>0</v>
      </c>
      <c r="AD192" s="159">
        <f t="shared" si="40"/>
        <v>0</v>
      </c>
      <c r="AE192" s="209">
        <f t="shared" si="41"/>
        <v>0</v>
      </c>
      <c r="AF192" s="210">
        <f t="shared" si="42"/>
        <v>0</v>
      </c>
      <c r="AG192" s="210">
        <f t="shared" si="43"/>
        <v>0</v>
      </c>
      <c r="AH192" s="210">
        <f t="shared" si="44"/>
        <v>0</v>
      </c>
      <c r="AI192" s="211">
        <f t="shared" si="45"/>
        <v>0</v>
      </c>
      <c r="AJ192" s="212">
        <f t="shared" si="46"/>
        <v>0</v>
      </c>
      <c r="AK192" s="129"/>
      <c r="AL192" s="213">
        <f t="shared" si="47"/>
        <v>0</v>
      </c>
      <c r="AM192" s="214">
        <f t="shared" si="48"/>
        <v>0</v>
      </c>
      <c r="AN192" s="214">
        <f t="shared" si="49"/>
        <v>0</v>
      </c>
      <c r="AO192" s="215">
        <f t="shared" si="23"/>
        <v>0</v>
      </c>
      <c r="AP192" s="172">
        <f t="shared" si="9"/>
        <v>180756.7124</v>
      </c>
      <c r="AQ192" s="129"/>
      <c r="AR192" s="216">
        <f t="shared" si="50"/>
        <v>35000</v>
      </c>
      <c r="AS192" s="217">
        <f t="shared" si="51"/>
        <v>28906.39476</v>
      </c>
      <c r="AT192" s="217">
        <f t="shared" si="24"/>
        <v>1000</v>
      </c>
      <c r="AU192" s="218">
        <f t="shared" si="30"/>
        <v>3000</v>
      </c>
      <c r="AV192" s="129"/>
      <c r="AW192" s="219">
        <f t="shared" ref="AW192:AX192" si="421">+IF(SUM(U187:U191)&gt;SUM(AW187:AW191),1,0)</f>
        <v>0</v>
      </c>
      <c r="AX192" s="220">
        <f t="shared" si="421"/>
        <v>1</v>
      </c>
      <c r="AY192" s="129"/>
      <c r="AZ192" s="181">
        <f t="shared" si="11"/>
        <v>2692.799401</v>
      </c>
      <c r="BA192" s="129"/>
      <c r="BB192" s="129"/>
      <c r="BC192" s="129"/>
      <c r="BD192" s="129"/>
      <c r="BE192" s="129"/>
      <c r="BF192" s="129"/>
      <c r="BG192" s="129"/>
      <c r="BH192" s="129"/>
      <c r="BI192" s="129"/>
      <c r="BJ192" s="129"/>
      <c r="BK192" s="129"/>
      <c r="BL192" s="129"/>
      <c r="BM192" s="129"/>
      <c r="BN192" s="129"/>
      <c r="BO192" s="129"/>
      <c r="BP192" s="129">
        <f t="shared" si="2"/>
        <v>180000</v>
      </c>
      <c r="BQ192" s="129">
        <f t="shared" si="3"/>
        <v>225000</v>
      </c>
      <c r="BR192" s="129">
        <f t="shared" si="4"/>
        <v>360000</v>
      </c>
    </row>
    <row r="193" ht="14.25" customHeight="1">
      <c r="A193" s="63">
        <f t="shared" si="12"/>
        <v>190</v>
      </c>
      <c r="C193" s="205">
        <f t="shared" si="33"/>
        <v>56000</v>
      </c>
      <c r="D193" s="176">
        <f t="shared" si="34"/>
        <v>101158.7518</v>
      </c>
      <c r="E193" s="206">
        <f t="shared" si="5"/>
        <v>157158.7518</v>
      </c>
      <c r="F193" s="129"/>
      <c r="G193" s="205">
        <f t="shared" si="15"/>
        <v>7500</v>
      </c>
      <c r="H193" s="206">
        <f t="shared" si="16"/>
        <v>16500</v>
      </c>
      <c r="I193" s="129"/>
      <c r="J193" s="207">
        <f t="shared" si="35"/>
        <v>69403.97527</v>
      </c>
      <c r="K193" s="208">
        <f t="shared" si="54"/>
        <v>45627.09578</v>
      </c>
      <c r="L193" s="129"/>
      <c r="M193" s="129"/>
      <c r="N193" s="129"/>
      <c r="O193" s="129"/>
      <c r="P193" s="129"/>
      <c r="Q193" s="129">
        <v>0.0</v>
      </c>
      <c r="R193" s="129">
        <v>0.0</v>
      </c>
      <c r="S193" s="129">
        <f t="shared" ref="S193:T193" si="422">+IF(Q193=1,RAND(),0)</f>
        <v>0</v>
      </c>
      <c r="T193" s="129">
        <f t="shared" si="422"/>
        <v>0</v>
      </c>
      <c r="U193" s="129">
        <f>+IF(S193=0,0,IF(S193&lt;=Hoja2!$N$5,Hoja2!$M$5,IF(Hoja2!M192&lt;=Hoja2!$N$6,Hoja2!$M$6,IF(S193&lt;=Hoja2!$N$7,Hoja2!$M$7,IF(S193&lt;=Hoja2!$N$8,Hoja2!$M$8,IF(S193&lt;=Hoja2!$N$9,Hoja2!$M$9,6))))))</f>
        <v>0</v>
      </c>
      <c r="V193" s="129">
        <f>+IF(T193=0,0,IF(T193&lt;=Hoja2!$O$5,Hoja2!$M$5,IF(T193&lt;=Hoja2!$O$6,Hoja2!$M$6,IF(T193&lt;=Hoja2!$O$7,Hoja2!$M$7,IF(T193&lt;=Hoja2!$O$8,Hoja2!$M$8,IF(T193&lt;=Hoja2!$O$9,Hoja2!$M$9,IF(S193&lt;=Hoja2!$O$10,Hoja2!$M$10,IF(S193&lt;=Hoja2!$O$11,Hoja2!$M$11,8))))))))</f>
        <v>0</v>
      </c>
      <c r="W193" s="156" t="str">
        <f t="shared" si="7"/>
        <v>si</v>
      </c>
      <c r="X193" s="157" t="str">
        <f t="shared" si="8"/>
        <v>no</v>
      </c>
      <c r="Y193" s="129"/>
      <c r="Z193" s="129"/>
      <c r="AA193" s="158">
        <f t="shared" si="37"/>
        <v>0</v>
      </c>
      <c r="AB193" s="159">
        <f t="shared" si="38"/>
        <v>0</v>
      </c>
      <c r="AC193" s="159">
        <f t="shared" si="39"/>
        <v>0</v>
      </c>
      <c r="AD193" s="159">
        <f t="shared" si="40"/>
        <v>0</v>
      </c>
      <c r="AE193" s="209">
        <f t="shared" si="41"/>
        <v>0</v>
      </c>
      <c r="AF193" s="210">
        <f t="shared" si="42"/>
        <v>0</v>
      </c>
      <c r="AG193" s="210">
        <f t="shared" si="43"/>
        <v>0</v>
      </c>
      <c r="AH193" s="210">
        <f t="shared" si="44"/>
        <v>0</v>
      </c>
      <c r="AI193" s="211">
        <f t="shared" si="45"/>
        <v>0</v>
      </c>
      <c r="AJ193" s="212">
        <f t="shared" si="46"/>
        <v>0</v>
      </c>
      <c r="AK193" s="129"/>
      <c r="AL193" s="213">
        <f t="shared" si="47"/>
        <v>0</v>
      </c>
      <c r="AM193" s="214">
        <f t="shared" si="48"/>
        <v>0</v>
      </c>
      <c r="AN193" s="214">
        <f t="shared" si="49"/>
        <v>0</v>
      </c>
      <c r="AO193" s="215">
        <f t="shared" si="23"/>
        <v>0</v>
      </c>
      <c r="AP193" s="172">
        <f t="shared" si="9"/>
        <v>202841.2482</v>
      </c>
      <c r="AQ193" s="129"/>
      <c r="AR193" s="216">
        <f t="shared" si="50"/>
        <v>35000</v>
      </c>
      <c r="AS193" s="217">
        <f t="shared" si="51"/>
        <v>29084.53583</v>
      </c>
      <c r="AT193" s="217">
        <f t="shared" si="24"/>
        <v>1000</v>
      </c>
      <c r="AU193" s="218">
        <f t="shared" si="30"/>
        <v>3000</v>
      </c>
      <c r="AV193" s="129"/>
      <c r="AW193" s="219">
        <f t="shared" ref="AW193:AX193" si="423">+IF(SUM(U188:U192)&gt;SUM(AW188:AW192),1,0)</f>
        <v>0</v>
      </c>
      <c r="AX193" s="220">
        <f t="shared" si="423"/>
        <v>0</v>
      </c>
      <c r="AY193" s="129"/>
      <c r="AZ193" s="181">
        <f t="shared" si="11"/>
        <v>2711.395544</v>
      </c>
      <c r="BA193" s="129"/>
      <c r="BB193" s="129"/>
      <c r="BC193" s="129"/>
      <c r="BD193" s="129"/>
      <c r="BE193" s="129"/>
      <c r="BF193" s="129"/>
      <c r="BG193" s="129"/>
      <c r="BH193" s="129"/>
      <c r="BI193" s="129"/>
      <c r="BJ193" s="129"/>
      <c r="BK193" s="129"/>
      <c r="BL193" s="129"/>
      <c r="BM193" s="129"/>
      <c r="BN193" s="129"/>
      <c r="BO193" s="129"/>
      <c r="BP193" s="129">
        <f t="shared" si="2"/>
        <v>180000</v>
      </c>
      <c r="BQ193" s="129">
        <f t="shared" si="3"/>
        <v>225000</v>
      </c>
      <c r="BR193" s="129">
        <f t="shared" si="4"/>
        <v>360000</v>
      </c>
    </row>
    <row r="194" ht="14.25" customHeight="1">
      <c r="A194" s="63">
        <f t="shared" si="12"/>
        <v>191</v>
      </c>
      <c r="C194" s="205">
        <f t="shared" si="33"/>
        <v>131000</v>
      </c>
      <c r="D194" s="176">
        <f t="shared" si="34"/>
        <v>39481.37845</v>
      </c>
      <c r="E194" s="206">
        <f t="shared" si="5"/>
        <v>170481.3784</v>
      </c>
      <c r="F194" s="129"/>
      <c r="G194" s="205">
        <f t="shared" si="15"/>
        <v>6500</v>
      </c>
      <c r="H194" s="206">
        <f t="shared" si="16"/>
        <v>13500</v>
      </c>
      <c r="I194" s="129"/>
      <c r="J194" s="207">
        <f t="shared" si="35"/>
        <v>80061.97557</v>
      </c>
      <c r="K194" s="208">
        <f t="shared" si="54"/>
        <v>68260.15218</v>
      </c>
      <c r="L194" s="129"/>
      <c r="M194" s="129"/>
      <c r="N194" s="129"/>
      <c r="O194" s="129"/>
      <c r="P194" s="129"/>
      <c r="Q194" s="129">
        <v>0.0</v>
      </c>
      <c r="R194" s="129">
        <v>0.0</v>
      </c>
      <c r="S194" s="129">
        <f t="shared" ref="S194:T194" si="424">+IF(Q194=1,RAND(),0)</f>
        <v>0</v>
      </c>
      <c r="T194" s="129">
        <f t="shared" si="424"/>
        <v>0</v>
      </c>
      <c r="U194" s="129">
        <f>+IF(S194=0,0,IF(S194&lt;=Hoja2!$N$5,Hoja2!$M$5,IF(Hoja2!M193&lt;=Hoja2!$N$6,Hoja2!$M$6,IF(S194&lt;=Hoja2!$N$7,Hoja2!$M$7,IF(S194&lt;=Hoja2!$N$8,Hoja2!$M$8,IF(S194&lt;=Hoja2!$N$9,Hoja2!$M$9,6))))))</f>
        <v>0</v>
      </c>
      <c r="V194" s="129">
        <f>+IF(T194=0,0,IF(T194&lt;=Hoja2!$O$5,Hoja2!$M$5,IF(T194&lt;=Hoja2!$O$6,Hoja2!$M$6,IF(T194&lt;=Hoja2!$O$7,Hoja2!$M$7,IF(T194&lt;=Hoja2!$O$8,Hoja2!$M$8,IF(T194&lt;=Hoja2!$O$9,Hoja2!$M$9,IF(S194&lt;=Hoja2!$O$10,Hoja2!$M$10,IF(S194&lt;=Hoja2!$O$11,Hoja2!$M$11,8))))))))</f>
        <v>0</v>
      </c>
      <c r="W194" s="156" t="str">
        <f t="shared" si="7"/>
        <v>si</v>
      </c>
      <c r="X194" s="157" t="str">
        <f t="shared" si="8"/>
        <v>no</v>
      </c>
      <c r="Y194" s="129"/>
      <c r="Z194" s="129"/>
      <c r="AA194" s="158">
        <f t="shared" si="37"/>
        <v>0</v>
      </c>
      <c r="AB194" s="159">
        <f t="shared" si="38"/>
        <v>0</v>
      </c>
      <c r="AC194" s="159">
        <f t="shared" si="39"/>
        <v>0</v>
      </c>
      <c r="AD194" s="159">
        <f t="shared" si="40"/>
        <v>0</v>
      </c>
      <c r="AE194" s="209">
        <f t="shared" si="41"/>
        <v>0</v>
      </c>
      <c r="AF194" s="210">
        <f t="shared" si="42"/>
        <v>0</v>
      </c>
      <c r="AG194" s="210">
        <f t="shared" si="43"/>
        <v>0</v>
      </c>
      <c r="AH194" s="210">
        <f t="shared" si="44"/>
        <v>0</v>
      </c>
      <c r="AI194" s="211">
        <f t="shared" si="45"/>
        <v>0</v>
      </c>
      <c r="AJ194" s="212">
        <f t="shared" si="46"/>
        <v>0</v>
      </c>
      <c r="AK194" s="129"/>
      <c r="AL194" s="213">
        <f t="shared" si="47"/>
        <v>110000</v>
      </c>
      <c r="AM194" s="214">
        <f t="shared" si="48"/>
        <v>0</v>
      </c>
      <c r="AN194" s="214">
        <f t="shared" si="49"/>
        <v>75000</v>
      </c>
      <c r="AO194" s="215">
        <f t="shared" si="23"/>
        <v>0</v>
      </c>
      <c r="AP194" s="172">
        <f t="shared" si="9"/>
        <v>189518.6216</v>
      </c>
      <c r="AQ194" s="129"/>
      <c r="AR194" s="216">
        <f t="shared" si="50"/>
        <v>35000</v>
      </c>
      <c r="AS194" s="217">
        <f t="shared" si="51"/>
        <v>28677.37333</v>
      </c>
      <c r="AT194" s="217">
        <f t="shared" si="24"/>
        <v>1000</v>
      </c>
      <c r="AU194" s="218">
        <f t="shared" si="30"/>
        <v>3000</v>
      </c>
      <c r="AV194" s="129"/>
      <c r="AW194" s="219">
        <f t="shared" ref="AW194:AX194" si="425">+IF(SUM(U189:U193)&gt;SUM(AW189:AW193),1,0)</f>
        <v>0</v>
      </c>
      <c r="AX194" s="220">
        <f t="shared" si="425"/>
        <v>0</v>
      </c>
      <c r="AY194" s="129"/>
      <c r="AZ194" s="181">
        <f t="shared" si="11"/>
        <v>3457.526495</v>
      </c>
      <c r="BA194" s="129"/>
      <c r="BB194" s="129"/>
      <c r="BC194" s="129"/>
      <c r="BD194" s="129"/>
      <c r="BE194" s="129"/>
      <c r="BF194" s="129"/>
      <c r="BG194" s="129"/>
      <c r="BH194" s="129"/>
      <c r="BI194" s="129"/>
      <c r="BJ194" s="129"/>
      <c r="BK194" s="129"/>
      <c r="BL194" s="129"/>
      <c r="BM194" s="129"/>
      <c r="BN194" s="129"/>
      <c r="BO194" s="129"/>
      <c r="BP194" s="129">
        <f t="shared" si="2"/>
        <v>180000</v>
      </c>
      <c r="BQ194" s="129">
        <f t="shared" si="3"/>
        <v>225000</v>
      </c>
      <c r="BR194" s="129">
        <f t="shared" si="4"/>
        <v>360000</v>
      </c>
    </row>
    <row r="195" ht="14.25" customHeight="1">
      <c r="A195" s="63">
        <f t="shared" si="12"/>
        <v>192</v>
      </c>
      <c r="C195" s="205">
        <f t="shared" si="33"/>
        <v>96000</v>
      </c>
      <c r="D195" s="176">
        <f t="shared" si="34"/>
        <v>51714.77399</v>
      </c>
      <c r="E195" s="206">
        <f t="shared" si="5"/>
        <v>147714.774</v>
      </c>
      <c r="F195" s="129"/>
      <c r="G195" s="205">
        <f t="shared" si="15"/>
        <v>5500</v>
      </c>
      <c r="H195" s="206">
        <f t="shared" si="16"/>
        <v>10500</v>
      </c>
      <c r="I195" s="129"/>
      <c r="J195" s="207">
        <f t="shared" si="35"/>
        <v>0</v>
      </c>
      <c r="K195" s="208">
        <f t="shared" si="54"/>
        <v>91914.26929</v>
      </c>
      <c r="L195" s="129"/>
      <c r="M195" s="129"/>
      <c r="N195" s="129"/>
      <c r="O195" s="129"/>
      <c r="P195" s="129"/>
      <c r="Q195" s="129">
        <v>0.0</v>
      </c>
      <c r="R195" s="129">
        <v>0.0</v>
      </c>
      <c r="S195" s="129">
        <f t="shared" ref="S195:T195" si="426">+IF(Q195=1,RAND(),0)</f>
        <v>0</v>
      </c>
      <c r="T195" s="129">
        <f t="shared" si="426"/>
        <v>0</v>
      </c>
      <c r="U195" s="129">
        <f>+IF(S195=0,0,IF(S195&lt;=Hoja2!$N$5,Hoja2!$M$5,IF(Hoja2!M194&lt;=Hoja2!$N$6,Hoja2!$M$6,IF(S195&lt;=Hoja2!$N$7,Hoja2!$M$7,IF(S195&lt;=Hoja2!$N$8,Hoja2!$M$8,IF(S195&lt;=Hoja2!$N$9,Hoja2!$M$9,6))))))</f>
        <v>0</v>
      </c>
      <c r="V195" s="129">
        <f>+IF(T195=0,0,IF(T195&lt;=Hoja2!$O$5,Hoja2!$M$5,IF(T195&lt;=Hoja2!$O$6,Hoja2!$M$6,IF(T195&lt;=Hoja2!$O$7,Hoja2!$M$7,IF(T195&lt;=Hoja2!$O$8,Hoja2!$M$8,IF(T195&lt;=Hoja2!$O$9,Hoja2!$M$9,IF(S195&lt;=Hoja2!$O$10,Hoja2!$M$10,IF(S195&lt;=Hoja2!$O$11,Hoja2!$M$11,8))))))))</f>
        <v>0</v>
      </c>
      <c r="W195" s="156" t="str">
        <f t="shared" si="7"/>
        <v>si</v>
      </c>
      <c r="X195" s="157" t="str">
        <f t="shared" si="8"/>
        <v>si</v>
      </c>
      <c r="Y195" s="129"/>
      <c r="Z195" s="129"/>
      <c r="AA195" s="158">
        <f t="shared" si="37"/>
        <v>0</v>
      </c>
      <c r="AB195" s="159">
        <f t="shared" si="38"/>
        <v>110000</v>
      </c>
      <c r="AC195" s="159">
        <f t="shared" si="39"/>
        <v>0</v>
      </c>
      <c r="AD195" s="159">
        <f t="shared" si="40"/>
        <v>0</v>
      </c>
      <c r="AE195" s="209">
        <f t="shared" si="41"/>
        <v>0</v>
      </c>
      <c r="AF195" s="210">
        <f t="shared" si="42"/>
        <v>0</v>
      </c>
      <c r="AG195" s="210">
        <f t="shared" si="43"/>
        <v>0</v>
      </c>
      <c r="AH195" s="210">
        <f t="shared" si="44"/>
        <v>0</v>
      </c>
      <c r="AI195" s="211">
        <f t="shared" si="45"/>
        <v>0</v>
      </c>
      <c r="AJ195" s="212">
        <f t="shared" si="46"/>
        <v>0</v>
      </c>
      <c r="AK195" s="129"/>
      <c r="AL195" s="213">
        <f t="shared" si="47"/>
        <v>0</v>
      </c>
      <c r="AM195" s="214">
        <f t="shared" si="48"/>
        <v>0</v>
      </c>
      <c r="AN195" s="214">
        <f t="shared" si="49"/>
        <v>0</v>
      </c>
      <c r="AO195" s="215">
        <f t="shared" si="23"/>
        <v>0</v>
      </c>
      <c r="AP195" s="172">
        <f t="shared" si="9"/>
        <v>212285.226</v>
      </c>
      <c r="AQ195" s="129"/>
      <c r="AR195" s="216">
        <f t="shared" si="50"/>
        <v>35000</v>
      </c>
      <c r="AS195" s="217">
        <f t="shared" si="51"/>
        <v>29766.60446</v>
      </c>
      <c r="AT195" s="217">
        <f t="shared" si="24"/>
        <v>1000</v>
      </c>
      <c r="AU195" s="218">
        <f t="shared" si="30"/>
        <v>3000</v>
      </c>
      <c r="AV195" s="129"/>
      <c r="AW195" s="219">
        <f t="shared" ref="AW195:AX195" si="427">+IF(SUM(U190:U194)&gt;SUM(AW190:AW194),1,0)</f>
        <v>0</v>
      </c>
      <c r="AX195" s="220">
        <f t="shared" si="427"/>
        <v>0</v>
      </c>
      <c r="AY195" s="129"/>
      <c r="AZ195" s="181">
        <f t="shared" si="11"/>
        <v>2003.632994</v>
      </c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29"/>
      <c r="BO195" s="129"/>
      <c r="BP195" s="129">
        <f t="shared" si="2"/>
        <v>180000</v>
      </c>
      <c r="BQ195" s="129">
        <f t="shared" si="3"/>
        <v>225000</v>
      </c>
      <c r="BR195" s="129">
        <f t="shared" si="4"/>
        <v>360000</v>
      </c>
    </row>
    <row r="196" ht="14.25" customHeight="1">
      <c r="A196" s="63">
        <f t="shared" si="12"/>
        <v>193</v>
      </c>
      <c r="C196" s="205">
        <f t="shared" si="33"/>
        <v>42750</v>
      </c>
      <c r="D196" s="176">
        <f t="shared" si="34"/>
        <v>10290.12621</v>
      </c>
      <c r="E196" s="206">
        <f t="shared" si="5"/>
        <v>53040.12621</v>
      </c>
      <c r="F196" s="129"/>
      <c r="G196" s="205">
        <f t="shared" si="15"/>
        <v>4500</v>
      </c>
      <c r="H196" s="206">
        <f t="shared" si="16"/>
        <v>7500</v>
      </c>
      <c r="I196" s="129"/>
      <c r="J196" s="207">
        <f t="shared" si="35"/>
        <v>9652.306904</v>
      </c>
      <c r="K196" s="208">
        <f t="shared" si="54"/>
        <v>-30312.58367</v>
      </c>
      <c r="L196" s="129"/>
      <c r="M196" s="129"/>
      <c r="N196" s="129"/>
      <c r="O196" s="129"/>
      <c r="P196" s="129"/>
      <c r="Q196" s="129">
        <v>0.0</v>
      </c>
      <c r="R196" s="129">
        <v>0.0</v>
      </c>
      <c r="S196" s="129">
        <f t="shared" ref="S196:T196" si="428">+IF(Q196=1,RAND(),0)</f>
        <v>0</v>
      </c>
      <c r="T196" s="129">
        <f t="shared" si="428"/>
        <v>0</v>
      </c>
      <c r="U196" s="129">
        <f>+IF(S196=0,0,IF(S196&lt;=Hoja2!$N$5,Hoja2!$M$5,IF(Hoja2!M195&lt;=Hoja2!$N$6,Hoja2!$M$6,IF(S196&lt;=Hoja2!$N$7,Hoja2!$M$7,IF(S196&lt;=Hoja2!$N$8,Hoja2!$M$8,IF(S196&lt;=Hoja2!$N$9,Hoja2!$M$9,6))))))</f>
        <v>0</v>
      </c>
      <c r="V196" s="129">
        <f>+IF(T196=0,0,IF(T196&lt;=Hoja2!$O$5,Hoja2!$M$5,IF(T196&lt;=Hoja2!$O$6,Hoja2!$M$6,IF(T196&lt;=Hoja2!$O$7,Hoja2!$M$7,IF(T196&lt;=Hoja2!$O$8,Hoja2!$M$8,IF(T196&lt;=Hoja2!$O$9,Hoja2!$M$9,IF(S196&lt;=Hoja2!$O$10,Hoja2!$M$10,IF(S196&lt;=Hoja2!$O$11,Hoja2!$M$11,8))))))))</f>
        <v>0</v>
      </c>
      <c r="W196" s="156" t="str">
        <f t="shared" si="7"/>
        <v>si</v>
      </c>
      <c r="X196" s="157" t="str">
        <f t="shared" si="8"/>
        <v>si</v>
      </c>
      <c r="Y196" s="129"/>
      <c r="Z196" s="129"/>
      <c r="AA196" s="158">
        <f t="shared" si="37"/>
        <v>0</v>
      </c>
      <c r="AB196" s="159">
        <f t="shared" si="38"/>
        <v>0</v>
      </c>
      <c r="AC196" s="159">
        <f t="shared" si="39"/>
        <v>0</v>
      </c>
      <c r="AD196" s="159">
        <f t="shared" si="40"/>
        <v>0</v>
      </c>
      <c r="AE196" s="209">
        <f t="shared" si="41"/>
        <v>0</v>
      </c>
      <c r="AF196" s="210">
        <f t="shared" si="42"/>
        <v>0</v>
      </c>
      <c r="AG196" s="210">
        <f t="shared" si="43"/>
        <v>73000</v>
      </c>
      <c r="AH196" s="210">
        <f t="shared" si="44"/>
        <v>0</v>
      </c>
      <c r="AI196" s="211">
        <f t="shared" si="45"/>
        <v>73000</v>
      </c>
      <c r="AJ196" s="212">
        <f t="shared" si="46"/>
        <v>0</v>
      </c>
      <c r="AK196" s="129"/>
      <c r="AL196" s="213">
        <f t="shared" si="47"/>
        <v>0</v>
      </c>
      <c r="AM196" s="214">
        <f t="shared" si="48"/>
        <v>0</v>
      </c>
      <c r="AN196" s="214">
        <f t="shared" si="49"/>
        <v>0</v>
      </c>
      <c r="AO196" s="215">
        <f t="shared" si="23"/>
        <v>0</v>
      </c>
      <c r="AP196" s="172">
        <f t="shared" si="9"/>
        <v>306959.8738</v>
      </c>
      <c r="AQ196" s="129"/>
      <c r="AR196" s="216">
        <f t="shared" si="50"/>
        <v>35000</v>
      </c>
      <c r="AS196" s="217">
        <f t="shared" si="51"/>
        <v>28674.64778</v>
      </c>
      <c r="AT196" s="217">
        <f t="shared" si="24"/>
        <v>1000</v>
      </c>
      <c r="AU196" s="218">
        <f t="shared" si="30"/>
        <v>3000</v>
      </c>
      <c r="AV196" s="129"/>
      <c r="AW196" s="219">
        <f t="shared" ref="AW196:AX196" si="429">+IF(SUM(U191:U195)&gt;SUM(AW191:AW195),1,0)</f>
        <v>0</v>
      </c>
      <c r="AX196" s="220">
        <f t="shared" si="429"/>
        <v>0</v>
      </c>
      <c r="AY196" s="129"/>
      <c r="AZ196" s="181">
        <f t="shared" si="11"/>
        <v>2348.236465</v>
      </c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29"/>
      <c r="BO196" s="129"/>
      <c r="BP196" s="129">
        <f t="shared" si="2"/>
        <v>180000</v>
      </c>
      <c r="BQ196" s="129">
        <f t="shared" si="3"/>
        <v>225000</v>
      </c>
      <c r="BR196" s="129">
        <f t="shared" si="4"/>
        <v>360000</v>
      </c>
    </row>
    <row r="197" ht="14.25" customHeight="1">
      <c r="A197" s="63">
        <f t="shared" si="12"/>
        <v>194</v>
      </c>
      <c r="C197" s="205">
        <f t="shared" si="33"/>
        <v>0</v>
      </c>
      <c r="D197" s="176">
        <f t="shared" si="34"/>
        <v>-23034.53149</v>
      </c>
      <c r="E197" s="206">
        <f t="shared" si="5"/>
        <v>-23034.53149</v>
      </c>
      <c r="F197" s="129"/>
      <c r="G197" s="205">
        <f t="shared" si="15"/>
        <v>3500</v>
      </c>
      <c r="H197" s="206">
        <f t="shared" si="16"/>
        <v>4500</v>
      </c>
      <c r="I197" s="129"/>
      <c r="J197" s="207">
        <f t="shared" si="35"/>
        <v>19045.49939</v>
      </c>
      <c r="K197" s="208">
        <f t="shared" si="54"/>
        <v>-7410.895203</v>
      </c>
      <c r="L197" s="129"/>
      <c r="M197" s="129"/>
      <c r="N197" s="129"/>
      <c r="O197" s="129"/>
      <c r="P197" s="129"/>
      <c r="Q197" s="129">
        <v>0.0</v>
      </c>
      <c r="R197" s="129">
        <v>0.0</v>
      </c>
      <c r="S197" s="129">
        <f t="shared" ref="S197:T197" si="430">+IF(Q197=1,RAND(),0)</f>
        <v>0</v>
      </c>
      <c r="T197" s="129">
        <f t="shared" si="430"/>
        <v>0</v>
      </c>
      <c r="U197" s="129">
        <f>+IF(S197=0,0,IF(S197&lt;=Hoja2!$N$5,Hoja2!$M$5,IF(Hoja2!M196&lt;=Hoja2!$N$6,Hoja2!$M$6,IF(S197&lt;=Hoja2!$N$7,Hoja2!$M$7,IF(S197&lt;=Hoja2!$N$8,Hoja2!$M$8,IF(S197&lt;=Hoja2!$N$9,Hoja2!$M$9,6))))))</f>
        <v>0</v>
      </c>
      <c r="V197" s="129">
        <f>+IF(T197=0,0,IF(T197&lt;=Hoja2!$O$5,Hoja2!$M$5,IF(T197&lt;=Hoja2!$O$6,Hoja2!$M$6,IF(T197&lt;=Hoja2!$O$7,Hoja2!$M$7,IF(T197&lt;=Hoja2!$O$8,Hoja2!$M$8,IF(T197&lt;=Hoja2!$O$9,Hoja2!$M$9,IF(S197&lt;=Hoja2!$O$10,Hoja2!$M$10,IF(S197&lt;=Hoja2!$O$11,Hoja2!$M$11,8))))))))</f>
        <v>0</v>
      </c>
      <c r="W197" s="156" t="str">
        <f t="shared" si="7"/>
        <v>si</v>
      </c>
      <c r="X197" s="157" t="str">
        <f t="shared" si="8"/>
        <v>si</v>
      </c>
      <c r="Y197" s="129"/>
      <c r="Z197" s="129"/>
      <c r="AA197" s="158">
        <f t="shared" si="37"/>
        <v>0</v>
      </c>
      <c r="AB197" s="159">
        <f t="shared" si="38"/>
        <v>0</v>
      </c>
      <c r="AC197" s="159">
        <f t="shared" si="39"/>
        <v>0</v>
      </c>
      <c r="AD197" s="159">
        <f t="shared" si="40"/>
        <v>0</v>
      </c>
      <c r="AE197" s="209">
        <f t="shared" si="41"/>
        <v>0</v>
      </c>
      <c r="AF197" s="210">
        <f t="shared" si="42"/>
        <v>0</v>
      </c>
      <c r="AG197" s="210">
        <f t="shared" si="43"/>
        <v>0</v>
      </c>
      <c r="AH197" s="210">
        <f t="shared" si="44"/>
        <v>0</v>
      </c>
      <c r="AI197" s="211">
        <f t="shared" si="45"/>
        <v>0</v>
      </c>
      <c r="AJ197" s="212">
        <f t="shared" si="46"/>
        <v>73000</v>
      </c>
      <c r="AK197" s="129"/>
      <c r="AL197" s="213">
        <f t="shared" si="47"/>
        <v>0</v>
      </c>
      <c r="AM197" s="214">
        <f t="shared" si="48"/>
        <v>0</v>
      </c>
      <c r="AN197" s="214">
        <f t="shared" si="49"/>
        <v>0</v>
      </c>
      <c r="AO197" s="215">
        <f t="shared" si="23"/>
        <v>0</v>
      </c>
      <c r="AP197" s="172">
        <f t="shared" si="9"/>
        <v>383034.5315</v>
      </c>
      <c r="AQ197" s="129"/>
      <c r="AR197" s="216">
        <f t="shared" si="50"/>
        <v>24500</v>
      </c>
      <c r="AS197" s="217">
        <f t="shared" si="51"/>
        <v>20574.6577</v>
      </c>
      <c r="AT197" s="217">
        <f t="shared" si="24"/>
        <v>1000</v>
      </c>
      <c r="AU197" s="218">
        <f t="shared" si="30"/>
        <v>3000</v>
      </c>
      <c r="AV197" s="129"/>
      <c r="AW197" s="219">
        <f t="shared" ref="AW197:AX197" si="431">+IF(SUM(U192:U196)&gt;SUM(AW192:AW196),1,0)</f>
        <v>0</v>
      </c>
      <c r="AX197" s="220">
        <f t="shared" si="431"/>
        <v>0</v>
      </c>
      <c r="AY197" s="129"/>
      <c r="AZ197" s="181">
        <f t="shared" si="11"/>
        <v>3040.767034</v>
      </c>
      <c r="BA197" s="129"/>
      <c r="BB197" s="129"/>
      <c r="BC197" s="129"/>
      <c r="BD197" s="129"/>
      <c r="BE197" s="129"/>
      <c r="BF197" s="129"/>
      <c r="BG197" s="129"/>
      <c r="BH197" s="129"/>
      <c r="BI197" s="129"/>
      <c r="BJ197" s="129"/>
      <c r="BK197" s="129"/>
      <c r="BL197" s="129"/>
      <c r="BM197" s="129"/>
      <c r="BN197" s="129"/>
      <c r="BO197" s="129"/>
      <c r="BP197" s="129">
        <f t="shared" si="2"/>
        <v>180000</v>
      </c>
      <c r="BQ197" s="129">
        <f t="shared" si="3"/>
        <v>225000</v>
      </c>
      <c r="BR197" s="129">
        <f t="shared" si="4"/>
        <v>360000</v>
      </c>
    </row>
    <row r="198" ht="14.25" customHeight="1">
      <c r="A198" s="63">
        <f t="shared" si="12"/>
        <v>195</v>
      </c>
      <c r="C198" s="205">
        <f t="shared" si="33"/>
        <v>75000</v>
      </c>
      <c r="D198" s="176">
        <f t="shared" si="34"/>
        <v>-10278.98617</v>
      </c>
      <c r="E198" s="206">
        <f t="shared" si="5"/>
        <v>64721.01383</v>
      </c>
      <c r="F198" s="129"/>
      <c r="G198" s="205">
        <f t="shared" si="15"/>
        <v>2500</v>
      </c>
      <c r="H198" s="206">
        <f t="shared" si="16"/>
        <v>1500</v>
      </c>
      <c r="I198" s="129"/>
      <c r="J198" s="207">
        <f t="shared" si="35"/>
        <v>28365.34376</v>
      </c>
      <c r="K198" s="208">
        <f t="shared" si="54"/>
        <v>15057.83093</v>
      </c>
      <c r="L198" s="129"/>
      <c r="M198" s="129"/>
      <c r="N198" s="129"/>
      <c r="O198" s="129"/>
      <c r="P198" s="129"/>
      <c r="Q198" s="129">
        <v>0.0</v>
      </c>
      <c r="R198" s="129">
        <v>0.0</v>
      </c>
      <c r="S198" s="129">
        <f t="shared" ref="S198:T198" si="432">+IF(Q198=1,RAND(),0)</f>
        <v>0</v>
      </c>
      <c r="T198" s="129">
        <f t="shared" si="432"/>
        <v>0</v>
      </c>
      <c r="U198" s="129">
        <f>+IF(S198=0,0,IF(S198&lt;=Hoja2!$N$5,Hoja2!$M$5,IF(Hoja2!M197&lt;=Hoja2!$N$6,Hoja2!$M$6,IF(S198&lt;=Hoja2!$N$7,Hoja2!$M$7,IF(S198&lt;=Hoja2!$N$8,Hoja2!$M$8,IF(S198&lt;=Hoja2!$N$9,Hoja2!$M$9,6))))))</f>
        <v>0</v>
      </c>
      <c r="V198" s="129">
        <f>+IF(T198=0,0,IF(T198&lt;=Hoja2!$O$5,Hoja2!$M$5,IF(T198&lt;=Hoja2!$O$6,Hoja2!$M$6,IF(T198&lt;=Hoja2!$O$7,Hoja2!$M$7,IF(T198&lt;=Hoja2!$O$8,Hoja2!$M$8,IF(T198&lt;=Hoja2!$O$9,Hoja2!$M$9,IF(S198&lt;=Hoja2!$O$10,Hoja2!$M$10,IF(S198&lt;=Hoja2!$O$11,Hoja2!$M$11,8))))))))</f>
        <v>0</v>
      </c>
      <c r="W198" s="156" t="str">
        <f t="shared" si="7"/>
        <v>si</v>
      </c>
      <c r="X198" s="157" t="str">
        <f t="shared" si="8"/>
        <v>si</v>
      </c>
      <c r="Y198" s="129"/>
      <c r="Z198" s="129"/>
      <c r="AA198" s="158">
        <f t="shared" si="37"/>
        <v>0</v>
      </c>
      <c r="AB198" s="159">
        <f t="shared" si="38"/>
        <v>0</v>
      </c>
      <c r="AC198" s="159">
        <f t="shared" si="39"/>
        <v>0</v>
      </c>
      <c r="AD198" s="159">
        <f t="shared" si="40"/>
        <v>0</v>
      </c>
      <c r="AE198" s="209">
        <f t="shared" si="41"/>
        <v>0</v>
      </c>
      <c r="AF198" s="210">
        <f t="shared" si="42"/>
        <v>0</v>
      </c>
      <c r="AG198" s="210">
        <f t="shared" si="43"/>
        <v>0</v>
      </c>
      <c r="AH198" s="210">
        <f t="shared" si="44"/>
        <v>0</v>
      </c>
      <c r="AI198" s="211">
        <f t="shared" si="45"/>
        <v>0</v>
      </c>
      <c r="AJ198" s="212">
        <f t="shared" si="46"/>
        <v>0</v>
      </c>
      <c r="AK198" s="129"/>
      <c r="AL198" s="213">
        <f t="shared" si="47"/>
        <v>110000</v>
      </c>
      <c r="AM198" s="214">
        <f t="shared" si="48"/>
        <v>0</v>
      </c>
      <c r="AN198" s="214">
        <f t="shared" si="49"/>
        <v>0</v>
      </c>
      <c r="AO198" s="215">
        <f t="shared" si="23"/>
        <v>0</v>
      </c>
      <c r="AP198" s="172">
        <f t="shared" si="9"/>
        <v>295278.9862</v>
      </c>
      <c r="AQ198" s="129"/>
      <c r="AR198" s="216">
        <f t="shared" si="50"/>
        <v>35000</v>
      </c>
      <c r="AS198" s="217">
        <f t="shared" si="51"/>
        <v>29244.45468</v>
      </c>
      <c r="AT198" s="217">
        <f t="shared" si="24"/>
        <v>1000</v>
      </c>
      <c r="AU198" s="218">
        <f t="shared" si="30"/>
        <v>3000</v>
      </c>
      <c r="AV198" s="129"/>
      <c r="AW198" s="219">
        <f t="shared" ref="AW198:AX198" si="433">+IF(SUM(U193:U197)&gt;SUM(AW193:AW197),1,0)</f>
        <v>0</v>
      </c>
      <c r="AX198" s="220">
        <f t="shared" si="433"/>
        <v>0</v>
      </c>
      <c r="AY198" s="129"/>
      <c r="AZ198" s="181">
        <f t="shared" si="11"/>
        <v>3374.46718</v>
      </c>
      <c r="BA198" s="129"/>
      <c r="BB198" s="129"/>
      <c r="BC198" s="129"/>
      <c r="BD198" s="129"/>
      <c r="BE198" s="129"/>
      <c r="BF198" s="129"/>
      <c r="BG198" s="129"/>
      <c r="BH198" s="129"/>
      <c r="BI198" s="129"/>
      <c r="BJ198" s="129"/>
      <c r="BK198" s="129"/>
      <c r="BL198" s="129"/>
      <c r="BM198" s="129"/>
      <c r="BN198" s="129"/>
      <c r="BO198" s="129"/>
      <c r="BP198" s="129">
        <f t="shared" si="2"/>
        <v>180000</v>
      </c>
      <c r="BQ198" s="129">
        <f t="shared" si="3"/>
        <v>225000</v>
      </c>
      <c r="BR198" s="129">
        <f t="shared" si="4"/>
        <v>360000</v>
      </c>
    </row>
    <row r="199" ht="14.25" customHeight="1">
      <c r="A199" s="63">
        <f t="shared" si="12"/>
        <v>196</v>
      </c>
      <c r="C199" s="205">
        <f t="shared" si="33"/>
        <v>113000</v>
      </c>
      <c r="D199" s="176">
        <f t="shared" si="34"/>
        <v>2471.534984</v>
      </c>
      <c r="E199" s="206">
        <f t="shared" si="5"/>
        <v>115471.535</v>
      </c>
      <c r="F199" s="129"/>
      <c r="G199" s="205">
        <f t="shared" si="15"/>
        <v>19750</v>
      </c>
      <c r="H199" s="206">
        <f t="shared" si="16"/>
        <v>53250</v>
      </c>
      <c r="I199" s="129"/>
      <c r="J199" s="207">
        <f t="shared" si="35"/>
        <v>37964.85294</v>
      </c>
      <c r="K199" s="208">
        <f t="shared" si="54"/>
        <v>37963.10397</v>
      </c>
      <c r="L199" s="129"/>
      <c r="M199" s="129"/>
      <c r="N199" s="129"/>
      <c r="O199" s="129"/>
      <c r="P199" s="129"/>
      <c r="Q199" s="129">
        <v>0.0</v>
      </c>
      <c r="R199" s="129">
        <v>0.0</v>
      </c>
      <c r="S199" s="129">
        <f t="shared" ref="S199:T199" si="434">+IF(Q199=1,RAND(),0)</f>
        <v>0</v>
      </c>
      <c r="T199" s="129">
        <f t="shared" si="434"/>
        <v>0</v>
      </c>
      <c r="U199" s="129">
        <f>+IF(S199=0,0,IF(S199&lt;=Hoja2!$N$5,Hoja2!$M$5,IF(Hoja2!M198&lt;=Hoja2!$N$6,Hoja2!$M$6,IF(S199&lt;=Hoja2!$N$7,Hoja2!$M$7,IF(S199&lt;=Hoja2!$N$8,Hoja2!$M$8,IF(S199&lt;=Hoja2!$N$9,Hoja2!$M$9,6))))))</f>
        <v>0</v>
      </c>
      <c r="V199" s="129">
        <f>+IF(T199=0,0,IF(T199&lt;=Hoja2!$O$5,Hoja2!$M$5,IF(T199&lt;=Hoja2!$O$6,Hoja2!$M$6,IF(T199&lt;=Hoja2!$O$7,Hoja2!$M$7,IF(T199&lt;=Hoja2!$O$8,Hoja2!$M$8,IF(T199&lt;=Hoja2!$O$9,Hoja2!$M$9,IF(S199&lt;=Hoja2!$O$10,Hoja2!$M$10,IF(S199&lt;=Hoja2!$O$11,Hoja2!$M$11,8))))))))</f>
        <v>0</v>
      </c>
      <c r="W199" s="156" t="str">
        <f t="shared" si="7"/>
        <v>si</v>
      </c>
      <c r="X199" s="157" t="str">
        <f t="shared" si="8"/>
        <v>no</v>
      </c>
      <c r="Y199" s="129"/>
      <c r="Z199" s="129"/>
      <c r="AA199" s="158">
        <f t="shared" si="37"/>
        <v>0</v>
      </c>
      <c r="AB199" s="159">
        <f t="shared" si="38"/>
        <v>0</v>
      </c>
      <c r="AC199" s="159">
        <f t="shared" si="39"/>
        <v>0</v>
      </c>
      <c r="AD199" s="159">
        <f t="shared" si="40"/>
        <v>0</v>
      </c>
      <c r="AE199" s="209">
        <f t="shared" si="41"/>
        <v>0</v>
      </c>
      <c r="AF199" s="210">
        <f t="shared" si="42"/>
        <v>0</v>
      </c>
      <c r="AG199" s="210">
        <f t="shared" si="43"/>
        <v>0</v>
      </c>
      <c r="AH199" s="210">
        <f t="shared" si="44"/>
        <v>0</v>
      </c>
      <c r="AI199" s="211">
        <f t="shared" si="45"/>
        <v>0</v>
      </c>
      <c r="AJ199" s="212">
        <f t="shared" si="46"/>
        <v>0</v>
      </c>
      <c r="AK199" s="129"/>
      <c r="AL199" s="213">
        <f t="shared" si="47"/>
        <v>73000</v>
      </c>
      <c r="AM199" s="214">
        <f t="shared" si="48"/>
        <v>0</v>
      </c>
      <c r="AN199" s="214">
        <f t="shared" si="49"/>
        <v>0</v>
      </c>
      <c r="AO199" s="215">
        <f t="shared" si="23"/>
        <v>73000</v>
      </c>
      <c r="AP199" s="172">
        <f t="shared" si="9"/>
        <v>244528.465</v>
      </c>
      <c r="AQ199" s="129"/>
      <c r="AR199" s="216">
        <f t="shared" si="50"/>
        <v>35000</v>
      </c>
      <c r="AS199" s="217">
        <f t="shared" si="51"/>
        <v>29249.47885</v>
      </c>
      <c r="AT199" s="217">
        <f t="shared" si="24"/>
        <v>1000</v>
      </c>
      <c r="AU199" s="218">
        <f t="shared" si="30"/>
        <v>3000</v>
      </c>
      <c r="AV199" s="129"/>
      <c r="AW199" s="219">
        <f t="shared" ref="AW199:AX199" si="435">+IF(SUM(U194:U198)&gt;SUM(AW194:AW198),1,0)</f>
        <v>0</v>
      </c>
      <c r="AX199" s="220">
        <f t="shared" si="435"/>
        <v>0</v>
      </c>
      <c r="AY199" s="129"/>
      <c r="AZ199" s="181">
        <f t="shared" si="11"/>
        <v>2983.041308</v>
      </c>
      <c r="BA199" s="129"/>
      <c r="BB199" s="129"/>
      <c r="BC199" s="129"/>
      <c r="BD199" s="129"/>
      <c r="BE199" s="129"/>
      <c r="BF199" s="129"/>
      <c r="BG199" s="129"/>
      <c r="BH199" s="129"/>
      <c r="BI199" s="129"/>
      <c r="BJ199" s="129"/>
      <c r="BK199" s="129"/>
      <c r="BL199" s="129"/>
      <c r="BM199" s="129"/>
      <c r="BN199" s="129"/>
      <c r="BO199" s="129"/>
      <c r="BP199" s="129">
        <f t="shared" si="2"/>
        <v>180000</v>
      </c>
      <c r="BQ199" s="129">
        <f t="shared" si="3"/>
        <v>225000</v>
      </c>
      <c r="BR199" s="129">
        <f t="shared" si="4"/>
        <v>360000</v>
      </c>
    </row>
    <row r="200" ht="14.25" customHeight="1">
      <c r="A200" s="63">
        <f t="shared" si="12"/>
        <v>197</v>
      </c>
      <c r="C200" s="205">
        <f t="shared" si="33"/>
        <v>78000</v>
      </c>
      <c r="D200" s="176">
        <f t="shared" si="34"/>
        <v>16236.47226</v>
      </c>
      <c r="E200" s="206">
        <f t="shared" si="5"/>
        <v>94236.47226</v>
      </c>
      <c r="F200" s="129"/>
      <c r="G200" s="205">
        <f t="shared" si="15"/>
        <v>37000</v>
      </c>
      <c r="H200" s="206">
        <f t="shared" si="16"/>
        <v>105000</v>
      </c>
      <c r="I200" s="129"/>
      <c r="J200" s="207">
        <f t="shared" si="35"/>
        <v>47945.39658</v>
      </c>
      <c r="K200" s="208">
        <f t="shared" si="54"/>
        <v>61060.75313</v>
      </c>
      <c r="L200" s="129"/>
      <c r="M200" s="129"/>
      <c r="N200" s="129"/>
      <c r="O200" s="129"/>
      <c r="P200" s="129"/>
      <c r="Q200" s="129">
        <v>0.0</v>
      </c>
      <c r="R200" s="129">
        <v>0.0</v>
      </c>
      <c r="S200" s="129">
        <f t="shared" ref="S200:T200" si="436">+IF(Q200=1,RAND(),0)</f>
        <v>0</v>
      </c>
      <c r="T200" s="129">
        <f t="shared" si="436"/>
        <v>0</v>
      </c>
      <c r="U200" s="129">
        <f>+IF(S200=0,0,IF(S200&lt;=Hoja2!$N$5,Hoja2!$M$5,IF(Hoja2!M199&lt;=Hoja2!$N$6,Hoja2!$M$6,IF(S200&lt;=Hoja2!$N$7,Hoja2!$M$7,IF(S200&lt;=Hoja2!$N$8,Hoja2!$M$8,IF(S200&lt;=Hoja2!$N$9,Hoja2!$M$9,6))))))</f>
        <v>0</v>
      </c>
      <c r="V200" s="129">
        <f>+IF(T200=0,0,IF(T200&lt;=Hoja2!$O$5,Hoja2!$M$5,IF(T200&lt;=Hoja2!$O$6,Hoja2!$M$6,IF(T200&lt;=Hoja2!$O$7,Hoja2!$M$7,IF(T200&lt;=Hoja2!$O$8,Hoja2!$M$8,IF(T200&lt;=Hoja2!$O$9,Hoja2!$M$9,IF(S200&lt;=Hoja2!$O$10,Hoja2!$M$10,IF(S200&lt;=Hoja2!$O$11,Hoja2!$M$11,8))))))))</f>
        <v>0</v>
      </c>
      <c r="W200" s="156" t="str">
        <f t="shared" si="7"/>
        <v>si</v>
      </c>
      <c r="X200" s="157" t="str">
        <f t="shared" si="8"/>
        <v>no</v>
      </c>
      <c r="Y200" s="129"/>
      <c r="Z200" s="129"/>
      <c r="AA200" s="158">
        <f t="shared" si="37"/>
        <v>0</v>
      </c>
      <c r="AB200" s="159">
        <f t="shared" si="38"/>
        <v>0</v>
      </c>
      <c r="AC200" s="159">
        <f t="shared" si="39"/>
        <v>0</v>
      </c>
      <c r="AD200" s="159">
        <f t="shared" si="40"/>
        <v>0</v>
      </c>
      <c r="AE200" s="209">
        <f t="shared" si="41"/>
        <v>0</v>
      </c>
      <c r="AF200" s="210">
        <f t="shared" si="42"/>
        <v>0</v>
      </c>
      <c r="AG200" s="210">
        <f t="shared" si="43"/>
        <v>0</v>
      </c>
      <c r="AH200" s="210">
        <f t="shared" si="44"/>
        <v>0</v>
      </c>
      <c r="AI200" s="211">
        <f t="shared" si="45"/>
        <v>0</v>
      </c>
      <c r="AJ200" s="212">
        <f t="shared" si="46"/>
        <v>0</v>
      </c>
      <c r="AK200" s="129"/>
      <c r="AL200" s="213">
        <f t="shared" si="47"/>
        <v>0</v>
      </c>
      <c r="AM200" s="214">
        <f t="shared" si="48"/>
        <v>0</v>
      </c>
      <c r="AN200" s="214">
        <f t="shared" si="49"/>
        <v>0</v>
      </c>
      <c r="AO200" s="215">
        <f t="shared" si="23"/>
        <v>73000</v>
      </c>
      <c r="AP200" s="172">
        <f t="shared" si="9"/>
        <v>265763.5277</v>
      </c>
      <c r="AQ200" s="129"/>
      <c r="AR200" s="216">
        <f t="shared" si="50"/>
        <v>35000</v>
      </c>
      <c r="AS200" s="217">
        <f t="shared" si="51"/>
        <v>28235.06272</v>
      </c>
      <c r="AT200" s="217">
        <f t="shared" si="24"/>
        <v>1000</v>
      </c>
      <c r="AU200" s="218">
        <f t="shared" si="30"/>
        <v>3000</v>
      </c>
      <c r="AV200" s="129"/>
      <c r="AW200" s="219">
        <f t="shared" ref="AW200:AX200" si="437">+IF(SUM(U195:U199)&gt;SUM(AW195:AW199),1,0)</f>
        <v>0</v>
      </c>
      <c r="AX200" s="220">
        <f t="shared" si="437"/>
        <v>0</v>
      </c>
      <c r="AY200" s="129"/>
      <c r="AZ200" s="181">
        <f t="shared" si="11"/>
        <v>2418.004897</v>
      </c>
      <c r="BA200" s="129"/>
      <c r="BB200" s="129"/>
      <c r="BC200" s="129"/>
      <c r="BD200" s="129"/>
      <c r="BE200" s="129"/>
      <c r="BF200" s="129"/>
      <c r="BG200" s="129"/>
      <c r="BH200" s="129"/>
      <c r="BI200" s="129"/>
      <c r="BJ200" s="129"/>
      <c r="BK200" s="129"/>
      <c r="BL200" s="129"/>
      <c r="BM200" s="129"/>
      <c r="BN200" s="129"/>
      <c r="BO200" s="129"/>
      <c r="BP200" s="129">
        <f t="shared" si="2"/>
        <v>180000</v>
      </c>
      <c r="BQ200" s="129">
        <f t="shared" si="3"/>
        <v>225000</v>
      </c>
      <c r="BR200" s="129">
        <f t="shared" si="4"/>
        <v>360000</v>
      </c>
    </row>
    <row r="201" ht="14.25" customHeight="1">
      <c r="A201" s="63">
        <f t="shared" si="12"/>
        <v>198</v>
      </c>
      <c r="C201" s="205">
        <f t="shared" si="33"/>
        <v>43000</v>
      </c>
      <c r="D201" s="176">
        <f t="shared" si="34"/>
        <v>30009.49362</v>
      </c>
      <c r="E201" s="206">
        <f t="shared" si="5"/>
        <v>73009.49362</v>
      </c>
      <c r="F201" s="129"/>
      <c r="G201" s="205">
        <f t="shared" si="15"/>
        <v>36000</v>
      </c>
      <c r="H201" s="206">
        <f t="shared" si="16"/>
        <v>102000</v>
      </c>
      <c r="I201" s="129"/>
      <c r="J201" s="207">
        <f t="shared" si="35"/>
        <v>57339.50052</v>
      </c>
      <c r="K201" s="208">
        <f t="shared" si="54"/>
        <v>83766.73331</v>
      </c>
      <c r="L201" s="129"/>
      <c r="M201" s="129"/>
      <c r="N201" s="129"/>
      <c r="O201" s="129"/>
      <c r="P201" s="129"/>
      <c r="Q201" s="129">
        <v>0.0</v>
      </c>
      <c r="R201" s="129">
        <v>0.0</v>
      </c>
      <c r="S201" s="129">
        <f t="shared" ref="S201:T201" si="438">+IF(Q201=1,RAND(),0)</f>
        <v>0</v>
      </c>
      <c r="T201" s="129">
        <f t="shared" si="438"/>
        <v>0</v>
      </c>
      <c r="U201" s="129">
        <f>+IF(S201=0,0,IF(S201&lt;=Hoja2!$N$5,Hoja2!$M$5,IF(Hoja2!M200&lt;=Hoja2!$N$6,Hoja2!$M$6,IF(S201&lt;=Hoja2!$N$7,Hoja2!$M$7,IF(S201&lt;=Hoja2!$N$8,Hoja2!$M$8,IF(S201&lt;=Hoja2!$N$9,Hoja2!$M$9,6))))))</f>
        <v>0</v>
      </c>
      <c r="V201" s="129">
        <f>+IF(T201=0,0,IF(T201&lt;=Hoja2!$O$5,Hoja2!$M$5,IF(T201&lt;=Hoja2!$O$6,Hoja2!$M$6,IF(T201&lt;=Hoja2!$O$7,Hoja2!$M$7,IF(T201&lt;=Hoja2!$O$8,Hoja2!$M$8,IF(T201&lt;=Hoja2!$O$9,Hoja2!$M$9,IF(S201&lt;=Hoja2!$O$10,Hoja2!$M$10,IF(S201&lt;=Hoja2!$O$11,Hoja2!$M$11,8))))))))</f>
        <v>0</v>
      </c>
      <c r="W201" s="156" t="str">
        <f t="shared" si="7"/>
        <v>si</v>
      </c>
      <c r="X201" s="157" t="str">
        <f t="shared" si="8"/>
        <v>no</v>
      </c>
      <c r="Y201" s="129"/>
      <c r="Z201" s="129"/>
      <c r="AA201" s="158">
        <f t="shared" si="37"/>
        <v>0</v>
      </c>
      <c r="AB201" s="159">
        <f t="shared" si="38"/>
        <v>0</v>
      </c>
      <c r="AC201" s="159">
        <f t="shared" si="39"/>
        <v>0</v>
      </c>
      <c r="AD201" s="159">
        <f t="shared" si="40"/>
        <v>0</v>
      </c>
      <c r="AE201" s="209">
        <f t="shared" si="41"/>
        <v>0</v>
      </c>
      <c r="AF201" s="210">
        <f t="shared" si="42"/>
        <v>0</v>
      </c>
      <c r="AG201" s="210">
        <f t="shared" si="43"/>
        <v>0</v>
      </c>
      <c r="AH201" s="210">
        <f t="shared" si="44"/>
        <v>0</v>
      </c>
      <c r="AI201" s="211">
        <f t="shared" si="45"/>
        <v>0</v>
      </c>
      <c r="AJ201" s="212">
        <f t="shared" si="46"/>
        <v>0</v>
      </c>
      <c r="AK201" s="129"/>
      <c r="AL201" s="213">
        <f t="shared" si="47"/>
        <v>0</v>
      </c>
      <c r="AM201" s="214">
        <f t="shared" si="48"/>
        <v>0</v>
      </c>
      <c r="AN201" s="214">
        <f t="shared" si="49"/>
        <v>0</v>
      </c>
      <c r="AO201" s="215">
        <f t="shared" si="23"/>
        <v>0</v>
      </c>
      <c r="AP201" s="172">
        <f t="shared" si="9"/>
        <v>286990.5064</v>
      </c>
      <c r="AQ201" s="129"/>
      <c r="AR201" s="216">
        <f t="shared" si="50"/>
        <v>35000</v>
      </c>
      <c r="AS201" s="217">
        <f t="shared" si="51"/>
        <v>28226.97864</v>
      </c>
      <c r="AT201" s="217">
        <f t="shared" si="24"/>
        <v>1000</v>
      </c>
      <c r="AU201" s="218">
        <f t="shared" si="30"/>
        <v>3000</v>
      </c>
      <c r="AV201" s="129"/>
      <c r="AW201" s="219">
        <f t="shared" ref="AW201:AX201" si="439">+IF(SUM(U196:U200)&gt;SUM(AW196:AW200),1,0)</f>
        <v>0</v>
      </c>
      <c r="AX201" s="220">
        <f t="shared" si="439"/>
        <v>0</v>
      </c>
      <c r="AY201" s="129"/>
      <c r="AZ201" s="181">
        <f t="shared" si="11"/>
        <v>1856.849108</v>
      </c>
      <c r="BA201" s="129"/>
      <c r="BB201" s="129"/>
      <c r="BC201" s="129"/>
      <c r="BD201" s="129"/>
      <c r="BE201" s="129"/>
      <c r="BF201" s="129"/>
      <c r="BG201" s="129"/>
      <c r="BH201" s="129"/>
      <c r="BI201" s="129"/>
      <c r="BJ201" s="129"/>
      <c r="BK201" s="129"/>
      <c r="BL201" s="129"/>
      <c r="BM201" s="129"/>
      <c r="BN201" s="129"/>
      <c r="BO201" s="129"/>
      <c r="BP201" s="129">
        <f t="shared" si="2"/>
        <v>180000</v>
      </c>
      <c r="BQ201" s="129">
        <f t="shared" si="3"/>
        <v>225000</v>
      </c>
      <c r="BR201" s="129">
        <f t="shared" si="4"/>
        <v>360000</v>
      </c>
    </row>
    <row r="202" ht="14.25" customHeight="1">
      <c r="A202" s="63">
        <f t="shared" si="12"/>
        <v>199</v>
      </c>
      <c r="C202" s="205">
        <f t="shared" si="33"/>
        <v>8000</v>
      </c>
      <c r="D202" s="176">
        <f t="shared" si="34"/>
        <v>43220.61695</v>
      </c>
      <c r="E202" s="206">
        <f t="shared" si="5"/>
        <v>51220.61695</v>
      </c>
      <c r="F202" s="129"/>
      <c r="G202" s="205">
        <f t="shared" si="15"/>
        <v>35000</v>
      </c>
      <c r="H202" s="206">
        <f t="shared" si="16"/>
        <v>99000</v>
      </c>
      <c r="I202" s="129"/>
      <c r="J202" s="207">
        <f t="shared" si="35"/>
        <v>66676.50766</v>
      </c>
      <c r="K202" s="208">
        <f t="shared" si="54"/>
        <v>-3245.397771</v>
      </c>
      <c r="L202" s="129"/>
      <c r="M202" s="129"/>
      <c r="N202" s="129"/>
      <c r="O202" s="129"/>
      <c r="P202" s="129"/>
      <c r="Q202" s="129">
        <v>0.0</v>
      </c>
      <c r="R202" s="129">
        <v>0.0</v>
      </c>
      <c r="S202" s="129">
        <f t="shared" ref="S202:T202" si="440">+IF(Q202=1,RAND(),0)</f>
        <v>0</v>
      </c>
      <c r="T202" s="129">
        <f t="shared" si="440"/>
        <v>0</v>
      </c>
      <c r="U202" s="129">
        <f>+IF(S202=0,0,IF(S202&lt;=Hoja2!$N$5,Hoja2!$M$5,IF(Hoja2!M201&lt;=Hoja2!$N$6,Hoja2!$M$6,IF(S202&lt;=Hoja2!$N$7,Hoja2!$M$7,IF(S202&lt;=Hoja2!$N$8,Hoja2!$M$8,IF(S202&lt;=Hoja2!$N$9,Hoja2!$M$9,6))))))</f>
        <v>0</v>
      </c>
      <c r="V202" s="129">
        <f>+IF(T202=0,0,IF(T202&lt;=Hoja2!$O$5,Hoja2!$M$5,IF(T202&lt;=Hoja2!$O$6,Hoja2!$M$6,IF(T202&lt;=Hoja2!$O$7,Hoja2!$M$7,IF(T202&lt;=Hoja2!$O$8,Hoja2!$M$8,IF(T202&lt;=Hoja2!$O$9,Hoja2!$M$9,IF(S202&lt;=Hoja2!$O$10,Hoja2!$M$10,IF(S202&lt;=Hoja2!$O$11,Hoja2!$M$11,8))))))))</f>
        <v>0</v>
      </c>
      <c r="W202" s="156" t="str">
        <f t="shared" si="7"/>
        <v>si</v>
      </c>
      <c r="X202" s="157" t="str">
        <f t="shared" si="8"/>
        <v>no</v>
      </c>
      <c r="Y202" s="129"/>
      <c r="Z202" s="129"/>
      <c r="AA202" s="158">
        <f t="shared" si="37"/>
        <v>0</v>
      </c>
      <c r="AB202" s="159">
        <f t="shared" si="38"/>
        <v>0</v>
      </c>
      <c r="AC202" s="159">
        <f t="shared" si="39"/>
        <v>0</v>
      </c>
      <c r="AD202" s="159">
        <f t="shared" si="40"/>
        <v>0</v>
      </c>
      <c r="AE202" s="209">
        <f t="shared" si="41"/>
        <v>110000</v>
      </c>
      <c r="AF202" s="210">
        <f t="shared" si="42"/>
        <v>0</v>
      </c>
      <c r="AG202" s="210">
        <f t="shared" si="43"/>
        <v>0</v>
      </c>
      <c r="AH202" s="210">
        <f t="shared" si="44"/>
        <v>0</v>
      </c>
      <c r="AI202" s="211">
        <f t="shared" si="45"/>
        <v>0</v>
      </c>
      <c r="AJ202" s="212">
        <f t="shared" si="46"/>
        <v>0</v>
      </c>
      <c r="AK202" s="129"/>
      <c r="AL202" s="213">
        <f t="shared" si="47"/>
        <v>0</v>
      </c>
      <c r="AM202" s="214">
        <f t="shared" si="48"/>
        <v>0</v>
      </c>
      <c r="AN202" s="214">
        <f t="shared" si="49"/>
        <v>0</v>
      </c>
      <c r="AO202" s="215">
        <f t="shared" si="23"/>
        <v>0</v>
      </c>
      <c r="AP202" s="172">
        <f t="shared" si="9"/>
        <v>308779.3831</v>
      </c>
      <c r="AQ202" s="129"/>
      <c r="AR202" s="216">
        <f t="shared" si="50"/>
        <v>35000</v>
      </c>
      <c r="AS202" s="217">
        <f t="shared" si="51"/>
        <v>28788.87668</v>
      </c>
      <c r="AT202" s="217">
        <f t="shared" si="24"/>
        <v>1000</v>
      </c>
      <c r="AU202" s="218">
        <f t="shared" si="30"/>
        <v>3000</v>
      </c>
      <c r="AV202" s="129"/>
      <c r="AW202" s="219">
        <f t="shared" ref="AW202:AX202" si="441">+IF(SUM(U197:U201)&gt;SUM(AW197:AW201),1,0)</f>
        <v>0</v>
      </c>
      <c r="AX202" s="220">
        <f t="shared" si="441"/>
        <v>0</v>
      </c>
      <c r="AY202" s="129"/>
      <c r="AZ202" s="181">
        <f t="shared" si="11"/>
        <v>2660.283112</v>
      </c>
      <c r="BA202" s="129"/>
      <c r="BB202" s="129"/>
      <c r="BC202" s="129"/>
      <c r="BD202" s="129"/>
      <c r="BE202" s="129"/>
      <c r="BF202" s="129"/>
      <c r="BG202" s="129"/>
      <c r="BH202" s="129"/>
      <c r="BI202" s="129"/>
      <c r="BJ202" s="129"/>
      <c r="BK202" s="129"/>
      <c r="BL202" s="129"/>
      <c r="BM202" s="129"/>
      <c r="BN202" s="129"/>
      <c r="BO202" s="129"/>
      <c r="BP202" s="129">
        <f t="shared" si="2"/>
        <v>180000</v>
      </c>
      <c r="BQ202" s="129">
        <f t="shared" si="3"/>
        <v>225000</v>
      </c>
      <c r="BR202" s="129">
        <f t="shared" si="4"/>
        <v>360000</v>
      </c>
    </row>
    <row r="203" ht="14.25" customHeight="1">
      <c r="A203" s="63">
        <f t="shared" si="12"/>
        <v>200</v>
      </c>
      <c r="C203" s="205">
        <f t="shared" si="33"/>
        <v>0</v>
      </c>
      <c r="D203" s="176">
        <f t="shared" si="34"/>
        <v>78626.65049</v>
      </c>
      <c r="E203" s="206">
        <f t="shared" si="5"/>
        <v>78626.65049</v>
      </c>
      <c r="F203" s="129"/>
      <c r="G203" s="205">
        <f t="shared" si="15"/>
        <v>34000</v>
      </c>
      <c r="H203" s="206">
        <f t="shared" si="16"/>
        <v>96000</v>
      </c>
      <c r="I203" s="129"/>
      <c r="J203" s="207">
        <f t="shared" si="35"/>
        <v>75946.88101</v>
      </c>
      <c r="K203" s="208">
        <f t="shared" si="54"/>
        <v>19476.264</v>
      </c>
      <c r="L203" s="129"/>
      <c r="M203" s="129"/>
      <c r="N203" s="129"/>
      <c r="O203" s="129"/>
      <c r="P203" s="129"/>
      <c r="Q203" s="129">
        <v>0.0</v>
      </c>
      <c r="R203" s="129">
        <v>1.0</v>
      </c>
      <c r="S203" s="129">
        <f t="shared" ref="S203:T203" si="442">+IF(Q203=1,RAND(),0)</f>
        <v>0</v>
      </c>
      <c r="T203" s="129">
        <f t="shared" si="442"/>
        <v>0.8087872551</v>
      </c>
      <c r="U203" s="129">
        <f>+IF(S203=0,0,IF(S203&lt;=Hoja2!$N$5,Hoja2!$M$5,IF(Hoja2!M202&lt;=Hoja2!$N$6,Hoja2!$M$6,IF(S203&lt;=Hoja2!$N$7,Hoja2!$M$7,IF(S203&lt;=Hoja2!$N$8,Hoja2!$M$8,IF(S203&lt;=Hoja2!$N$9,Hoja2!$M$9,6))))))</f>
        <v>0</v>
      </c>
      <c r="V203" s="129">
        <f>+IF(T203=0,0,IF(T203&lt;=Hoja2!$O$5,Hoja2!$M$5,IF(T203&lt;=Hoja2!$O$6,Hoja2!$M$6,IF(T203&lt;=Hoja2!$O$7,Hoja2!$M$7,IF(T203&lt;=Hoja2!$O$8,Hoja2!$M$8,IF(T203&lt;=Hoja2!$O$9,Hoja2!$M$9,IF(S203&lt;=Hoja2!$O$10,Hoja2!$M$10,IF(S203&lt;=Hoja2!$O$11,Hoja2!$M$11,8))))))))</f>
        <v>6</v>
      </c>
      <c r="W203" s="156" t="str">
        <f t="shared" si="7"/>
        <v>si</v>
      </c>
      <c r="X203" s="157" t="str">
        <f t="shared" si="8"/>
        <v>no</v>
      </c>
      <c r="Y203" s="129"/>
      <c r="Z203" s="129"/>
      <c r="AA203" s="158">
        <f t="shared" si="37"/>
        <v>0</v>
      </c>
      <c r="AB203" s="159">
        <f t="shared" si="38"/>
        <v>0</v>
      </c>
      <c r="AC203" s="159">
        <f t="shared" si="39"/>
        <v>0</v>
      </c>
      <c r="AD203" s="159">
        <f t="shared" si="40"/>
        <v>0</v>
      </c>
      <c r="AE203" s="209">
        <f t="shared" si="41"/>
        <v>0</v>
      </c>
      <c r="AF203" s="210">
        <f t="shared" si="42"/>
        <v>0</v>
      </c>
      <c r="AG203" s="210">
        <f t="shared" si="43"/>
        <v>0</v>
      </c>
      <c r="AH203" s="210">
        <f t="shared" si="44"/>
        <v>0</v>
      </c>
      <c r="AI203" s="211">
        <f t="shared" si="45"/>
        <v>0</v>
      </c>
      <c r="AJ203" s="212">
        <f t="shared" si="46"/>
        <v>0</v>
      </c>
      <c r="AK203" s="129"/>
      <c r="AL203" s="213">
        <f t="shared" si="47"/>
        <v>0</v>
      </c>
      <c r="AM203" s="214">
        <f t="shared" si="48"/>
        <v>0</v>
      </c>
      <c r="AN203" s="214">
        <f t="shared" si="49"/>
        <v>0</v>
      </c>
      <c r="AO203" s="215">
        <f t="shared" si="23"/>
        <v>0</v>
      </c>
      <c r="AP203" s="172">
        <f t="shared" si="9"/>
        <v>281373.3495</v>
      </c>
      <c r="AQ203" s="129"/>
      <c r="AR203" s="216">
        <f t="shared" si="50"/>
        <v>8000</v>
      </c>
      <c r="AS203" s="217">
        <f t="shared" si="51"/>
        <v>6593.966458</v>
      </c>
      <c r="AT203" s="217">
        <f t="shared" si="24"/>
        <v>1000</v>
      </c>
      <c r="AU203" s="218">
        <f t="shared" si="30"/>
        <v>3000</v>
      </c>
      <c r="AV203" s="129"/>
      <c r="AW203" s="219">
        <f t="shared" ref="AW203:AX203" si="443">+IF(SUM(U198:U202)&gt;SUM(AW198:AW202),1,0)</f>
        <v>0</v>
      </c>
      <c r="AX203" s="220">
        <f t="shared" si="443"/>
        <v>0</v>
      </c>
      <c r="AY203" s="129"/>
      <c r="AZ203" s="181">
        <f t="shared" si="11"/>
        <v>2429.934264</v>
      </c>
      <c r="BA203" s="129"/>
      <c r="BB203" s="129"/>
      <c r="BC203" s="129"/>
      <c r="BD203" s="129"/>
      <c r="BE203" s="129"/>
      <c r="BF203" s="129"/>
      <c r="BG203" s="129"/>
      <c r="BH203" s="129"/>
      <c r="BI203" s="129"/>
      <c r="BJ203" s="129"/>
      <c r="BK203" s="129"/>
      <c r="BL203" s="129"/>
      <c r="BM203" s="129"/>
      <c r="BN203" s="129"/>
      <c r="BO203" s="129"/>
      <c r="BP203" s="129">
        <f t="shared" si="2"/>
        <v>180000</v>
      </c>
      <c r="BQ203" s="129">
        <f t="shared" si="3"/>
        <v>225000</v>
      </c>
      <c r="BR203" s="129">
        <f t="shared" si="4"/>
        <v>360000</v>
      </c>
    </row>
    <row r="204" ht="14.25" customHeight="1">
      <c r="A204" s="63">
        <f t="shared" si="12"/>
        <v>201</v>
      </c>
      <c r="C204" s="205">
        <f t="shared" si="33"/>
        <v>0</v>
      </c>
      <c r="D204" s="176">
        <f t="shared" si="34"/>
        <v>120053.9443</v>
      </c>
      <c r="E204" s="206">
        <f t="shared" si="5"/>
        <v>120053.9443</v>
      </c>
      <c r="F204" s="129"/>
      <c r="G204" s="205">
        <f t="shared" si="15"/>
        <v>33000</v>
      </c>
      <c r="H204" s="206">
        <f t="shared" si="16"/>
        <v>93000</v>
      </c>
      <c r="I204" s="129"/>
      <c r="J204" s="207">
        <f t="shared" si="35"/>
        <v>86193.51881</v>
      </c>
      <c r="K204" s="208">
        <f t="shared" si="54"/>
        <v>42713.24348</v>
      </c>
      <c r="L204" s="129"/>
      <c r="M204" s="129"/>
      <c r="N204" s="129"/>
      <c r="O204" s="129"/>
      <c r="P204" s="129"/>
      <c r="Q204" s="129">
        <v>0.0</v>
      </c>
      <c r="R204" s="129">
        <v>0.0</v>
      </c>
      <c r="S204" s="129">
        <f t="shared" ref="S204:T204" si="444">+IF(Q204=1,RAND(),0)</f>
        <v>0</v>
      </c>
      <c r="T204" s="129">
        <f t="shared" si="444"/>
        <v>0</v>
      </c>
      <c r="U204" s="129">
        <f>+IF(S204=0,0,IF(S204&lt;=Hoja2!$N$5,Hoja2!$M$5,IF(Hoja2!M203&lt;=Hoja2!$N$6,Hoja2!$M$6,IF(S204&lt;=Hoja2!$N$7,Hoja2!$M$7,IF(S204&lt;=Hoja2!$N$8,Hoja2!$M$8,IF(S204&lt;=Hoja2!$N$9,Hoja2!$M$9,6))))))</f>
        <v>0</v>
      </c>
      <c r="V204" s="129">
        <f>+IF(T204=0,0,IF(T204&lt;=Hoja2!$O$5,Hoja2!$M$5,IF(T204&lt;=Hoja2!$O$6,Hoja2!$M$6,IF(T204&lt;=Hoja2!$O$7,Hoja2!$M$7,IF(T204&lt;=Hoja2!$O$8,Hoja2!$M$8,IF(T204&lt;=Hoja2!$O$9,Hoja2!$M$9,IF(S204&lt;=Hoja2!$O$10,Hoja2!$M$10,IF(S204&lt;=Hoja2!$O$11,Hoja2!$M$11,8))))))))</f>
        <v>0</v>
      </c>
      <c r="W204" s="156" t="str">
        <f t="shared" si="7"/>
        <v>si</v>
      </c>
      <c r="X204" s="157" t="str">
        <f t="shared" si="8"/>
        <v>no</v>
      </c>
      <c r="Y204" s="129"/>
      <c r="Z204" s="129"/>
      <c r="AA204" s="158">
        <f t="shared" si="37"/>
        <v>0</v>
      </c>
      <c r="AB204" s="159">
        <f t="shared" si="38"/>
        <v>0</v>
      </c>
      <c r="AC204" s="159">
        <f t="shared" si="39"/>
        <v>0</v>
      </c>
      <c r="AD204" s="159">
        <f t="shared" si="40"/>
        <v>0</v>
      </c>
      <c r="AE204" s="209">
        <f t="shared" si="41"/>
        <v>0</v>
      </c>
      <c r="AF204" s="210">
        <f t="shared" si="42"/>
        <v>0</v>
      </c>
      <c r="AG204" s="210">
        <f t="shared" si="43"/>
        <v>0</v>
      </c>
      <c r="AH204" s="210">
        <f t="shared" si="44"/>
        <v>0</v>
      </c>
      <c r="AI204" s="211">
        <f t="shared" si="45"/>
        <v>0</v>
      </c>
      <c r="AJ204" s="212">
        <f t="shared" si="46"/>
        <v>0</v>
      </c>
      <c r="AK204" s="129"/>
      <c r="AL204" s="213">
        <f t="shared" si="47"/>
        <v>0</v>
      </c>
      <c r="AM204" s="214">
        <f t="shared" si="48"/>
        <v>0</v>
      </c>
      <c r="AN204" s="214">
        <f t="shared" si="49"/>
        <v>0</v>
      </c>
      <c r="AO204" s="215">
        <f t="shared" si="23"/>
        <v>0</v>
      </c>
      <c r="AP204" s="172">
        <f t="shared" si="9"/>
        <v>239946.0557</v>
      </c>
      <c r="AQ204" s="129"/>
      <c r="AR204" s="216">
        <f t="shared" si="50"/>
        <v>0</v>
      </c>
      <c r="AS204" s="217">
        <f t="shared" si="51"/>
        <v>572.7061637</v>
      </c>
      <c r="AT204" s="217">
        <f t="shared" si="24"/>
        <v>1000</v>
      </c>
      <c r="AU204" s="218">
        <f t="shared" si="30"/>
        <v>3000</v>
      </c>
      <c r="AV204" s="129"/>
      <c r="AW204" s="219">
        <f t="shared" ref="AW204:AX204" si="445">+IF(SUM(U199:U203)&gt;SUM(AW199:AW203),1,0)</f>
        <v>0</v>
      </c>
      <c r="AX204" s="220">
        <f t="shared" si="445"/>
        <v>1</v>
      </c>
      <c r="AY204" s="129"/>
      <c r="AZ204" s="181">
        <f t="shared" si="11"/>
        <v>1851.170473</v>
      </c>
      <c r="BA204" s="129"/>
      <c r="BB204" s="129"/>
      <c r="BC204" s="129"/>
      <c r="BD204" s="129"/>
      <c r="BE204" s="129"/>
      <c r="BF204" s="129"/>
      <c r="BG204" s="129"/>
      <c r="BH204" s="129"/>
      <c r="BI204" s="129"/>
      <c r="BJ204" s="129"/>
      <c r="BK204" s="129"/>
      <c r="BL204" s="129"/>
      <c r="BM204" s="129"/>
      <c r="BN204" s="129"/>
      <c r="BO204" s="129"/>
      <c r="BP204" s="129">
        <f t="shared" si="2"/>
        <v>180000</v>
      </c>
      <c r="BQ204" s="129">
        <f t="shared" si="3"/>
        <v>225000</v>
      </c>
      <c r="BR204" s="129">
        <f t="shared" si="4"/>
        <v>360000</v>
      </c>
    </row>
    <row r="205" ht="14.25" customHeight="1">
      <c r="A205" s="63">
        <f t="shared" si="12"/>
        <v>202</v>
      </c>
      <c r="C205" s="205">
        <f t="shared" si="33"/>
        <v>80200</v>
      </c>
      <c r="D205" s="176">
        <f t="shared" si="34"/>
        <v>58394.2836</v>
      </c>
      <c r="E205" s="206">
        <f t="shared" si="5"/>
        <v>138594.2836</v>
      </c>
      <c r="F205" s="129"/>
      <c r="G205" s="205">
        <f t="shared" si="15"/>
        <v>32000</v>
      </c>
      <c r="H205" s="206">
        <f t="shared" si="16"/>
        <v>90000</v>
      </c>
      <c r="I205" s="129"/>
      <c r="J205" s="207">
        <f t="shared" si="35"/>
        <v>0</v>
      </c>
      <c r="K205" s="208">
        <f t="shared" si="54"/>
        <v>65742.14072</v>
      </c>
      <c r="L205" s="129"/>
      <c r="M205" s="129"/>
      <c r="N205" s="129"/>
      <c r="O205" s="129"/>
      <c r="P205" s="129"/>
      <c r="Q205" s="129">
        <v>0.0</v>
      </c>
      <c r="R205" s="129">
        <v>0.0</v>
      </c>
      <c r="S205" s="129">
        <f t="shared" ref="S205:T205" si="446">+IF(Q205=1,RAND(),0)</f>
        <v>0</v>
      </c>
      <c r="T205" s="129">
        <f t="shared" si="446"/>
        <v>0</v>
      </c>
      <c r="U205" s="129">
        <f>+IF(S205=0,0,IF(S205&lt;=Hoja2!$N$5,Hoja2!$M$5,IF(Hoja2!M204&lt;=Hoja2!$N$6,Hoja2!$M$6,IF(S205&lt;=Hoja2!$N$7,Hoja2!$M$7,IF(S205&lt;=Hoja2!$N$8,Hoja2!$M$8,IF(S205&lt;=Hoja2!$N$9,Hoja2!$M$9,6))))))</f>
        <v>0</v>
      </c>
      <c r="V205" s="129">
        <f>+IF(T205=0,0,IF(T205&lt;=Hoja2!$O$5,Hoja2!$M$5,IF(T205&lt;=Hoja2!$O$6,Hoja2!$M$6,IF(T205&lt;=Hoja2!$O$7,Hoja2!$M$7,IF(T205&lt;=Hoja2!$O$8,Hoja2!$M$8,IF(T205&lt;=Hoja2!$O$9,Hoja2!$M$9,IF(S205&lt;=Hoja2!$O$10,Hoja2!$M$10,IF(S205&lt;=Hoja2!$O$11,Hoja2!$M$11,8))))))))</f>
        <v>0</v>
      </c>
      <c r="W205" s="156" t="str">
        <f t="shared" si="7"/>
        <v>si</v>
      </c>
      <c r="X205" s="157" t="str">
        <f t="shared" si="8"/>
        <v>no</v>
      </c>
      <c r="Y205" s="129"/>
      <c r="Z205" s="129"/>
      <c r="AA205" s="158">
        <f t="shared" si="37"/>
        <v>0</v>
      </c>
      <c r="AB205" s="159">
        <f t="shared" si="38"/>
        <v>110000</v>
      </c>
      <c r="AC205" s="159">
        <f t="shared" si="39"/>
        <v>0</v>
      </c>
      <c r="AD205" s="159">
        <f t="shared" si="40"/>
        <v>0</v>
      </c>
      <c r="AE205" s="209">
        <f t="shared" si="41"/>
        <v>0</v>
      </c>
      <c r="AF205" s="210">
        <f t="shared" si="42"/>
        <v>0</v>
      </c>
      <c r="AG205" s="210">
        <f t="shared" si="43"/>
        <v>0</v>
      </c>
      <c r="AH205" s="210">
        <f t="shared" si="44"/>
        <v>0</v>
      </c>
      <c r="AI205" s="211">
        <f t="shared" si="45"/>
        <v>0</v>
      </c>
      <c r="AJ205" s="212">
        <f t="shared" si="46"/>
        <v>0</v>
      </c>
      <c r="AK205" s="129"/>
      <c r="AL205" s="213">
        <f t="shared" si="47"/>
        <v>115200</v>
      </c>
      <c r="AM205" s="214">
        <f t="shared" si="48"/>
        <v>0</v>
      </c>
      <c r="AN205" s="214">
        <f t="shared" si="49"/>
        <v>75000</v>
      </c>
      <c r="AO205" s="215">
        <f t="shared" si="23"/>
        <v>0</v>
      </c>
      <c r="AP205" s="172">
        <f t="shared" si="9"/>
        <v>221405.7164</v>
      </c>
      <c r="AQ205" s="129"/>
      <c r="AR205" s="216">
        <f t="shared" si="50"/>
        <v>35000</v>
      </c>
      <c r="AS205" s="217">
        <f t="shared" si="51"/>
        <v>28659.66073</v>
      </c>
      <c r="AT205" s="217">
        <f t="shared" si="24"/>
        <v>1000</v>
      </c>
      <c r="AU205" s="218">
        <f t="shared" si="30"/>
        <v>3000</v>
      </c>
      <c r="AV205" s="129"/>
      <c r="AW205" s="219">
        <f t="shared" ref="AW205:AX205" si="447">+IF(SUM(U200:U204)&gt;SUM(AW200:AW204),1,0)</f>
        <v>0</v>
      </c>
      <c r="AX205" s="220">
        <f t="shared" si="447"/>
        <v>1</v>
      </c>
      <c r="AY205" s="129"/>
      <c r="AZ205" s="181">
        <f t="shared" si="11"/>
        <v>2704.091444</v>
      </c>
      <c r="BA205" s="129"/>
      <c r="BB205" s="129"/>
      <c r="BC205" s="129"/>
      <c r="BD205" s="129"/>
      <c r="BE205" s="129"/>
      <c r="BF205" s="129"/>
      <c r="BG205" s="129"/>
      <c r="BH205" s="129"/>
      <c r="BI205" s="129"/>
      <c r="BJ205" s="129"/>
      <c r="BK205" s="129"/>
      <c r="BL205" s="129"/>
      <c r="BM205" s="129"/>
      <c r="BN205" s="129"/>
      <c r="BO205" s="129"/>
      <c r="BP205" s="129">
        <f t="shared" si="2"/>
        <v>180000</v>
      </c>
      <c r="BQ205" s="129">
        <f t="shared" si="3"/>
        <v>225000</v>
      </c>
      <c r="BR205" s="129">
        <f t="shared" si="4"/>
        <v>360000</v>
      </c>
    </row>
    <row r="206" ht="14.25" customHeight="1">
      <c r="A206" s="63">
        <f t="shared" si="12"/>
        <v>203</v>
      </c>
      <c r="C206" s="205">
        <f t="shared" si="33"/>
        <v>40000</v>
      </c>
      <c r="D206" s="176">
        <f t="shared" si="34"/>
        <v>71226.57914</v>
      </c>
      <c r="E206" s="206">
        <f t="shared" si="5"/>
        <v>111226.5791</v>
      </c>
      <c r="F206" s="129"/>
      <c r="G206" s="205">
        <f t="shared" si="15"/>
        <v>31000</v>
      </c>
      <c r="H206" s="206">
        <f t="shared" si="16"/>
        <v>87000</v>
      </c>
      <c r="I206" s="129"/>
      <c r="J206" s="207">
        <f t="shared" si="35"/>
        <v>9903.091126</v>
      </c>
      <c r="K206" s="208">
        <f t="shared" si="54"/>
        <v>89516.67637</v>
      </c>
      <c r="L206" s="129"/>
      <c r="M206" s="129"/>
      <c r="N206" s="129"/>
      <c r="O206" s="129"/>
      <c r="P206" s="129"/>
      <c r="Q206" s="129">
        <v>0.0</v>
      </c>
      <c r="R206" s="129">
        <v>1.0</v>
      </c>
      <c r="S206" s="129">
        <f t="shared" ref="S206:T206" si="448">+IF(Q206=1,RAND(),0)</f>
        <v>0</v>
      </c>
      <c r="T206" s="129">
        <f t="shared" si="448"/>
        <v>0.1340600807</v>
      </c>
      <c r="U206" s="129">
        <f>+IF(S206=0,0,IF(S206&lt;=Hoja2!$N$5,Hoja2!$M$5,IF(Hoja2!M205&lt;=Hoja2!$N$6,Hoja2!$M$6,IF(S206&lt;=Hoja2!$N$7,Hoja2!$M$7,IF(S206&lt;=Hoja2!$N$8,Hoja2!$M$8,IF(S206&lt;=Hoja2!$N$9,Hoja2!$M$9,6))))))</f>
        <v>0</v>
      </c>
      <c r="V206" s="129">
        <f>+IF(T206=0,0,IF(T206&lt;=Hoja2!$O$5,Hoja2!$M$5,IF(T206&lt;=Hoja2!$O$6,Hoja2!$M$6,IF(T206&lt;=Hoja2!$O$7,Hoja2!$M$7,IF(T206&lt;=Hoja2!$O$8,Hoja2!$M$8,IF(T206&lt;=Hoja2!$O$9,Hoja2!$M$9,IF(S206&lt;=Hoja2!$O$10,Hoja2!$M$10,IF(S206&lt;=Hoja2!$O$11,Hoja2!$M$11,8))))))))</f>
        <v>1</v>
      </c>
      <c r="W206" s="156" t="str">
        <f t="shared" si="7"/>
        <v>si</v>
      </c>
      <c r="X206" s="157" t="str">
        <f t="shared" si="8"/>
        <v>no</v>
      </c>
      <c r="Y206" s="129"/>
      <c r="Z206" s="129"/>
      <c r="AA206" s="158">
        <f t="shared" si="37"/>
        <v>0</v>
      </c>
      <c r="AB206" s="159">
        <f t="shared" si="38"/>
        <v>0</v>
      </c>
      <c r="AC206" s="159">
        <f t="shared" si="39"/>
        <v>0</v>
      </c>
      <c r="AD206" s="159">
        <f t="shared" si="40"/>
        <v>0</v>
      </c>
      <c r="AE206" s="209">
        <f t="shared" si="41"/>
        <v>0</v>
      </c>
      <c r="AF206" s="210">
        <f t="shared" si="42"/>
        <v>0</v>
      </c>
      <c r="AG206" s="210">
        <f t="shared" si="43"/>
        <v>0</v>
      </c>
      <c r="AH206" s="210">
        <f t="shared" si="44"/>
        <v>0</v>
      </c>
      <c r="AI206" s="211">
        <f t="shared" si="45"/>
        <v>0</v>
      </c>
      <c r="AJ206" s="212">
        <f t="shared" si="46"/>
        <v>0</v>
      </c>
      <c r="AK206" s="129"/>
      <c r="AL206" s="213">
        <f t="shared" si="47"/>
        <v>-5200</v>
      </c>
      <c r="AM206" s="214">
        <f t="shared" si="48"/>
        <v>0</v>
      </c>
      <c r="AN206" s="214">
        <f t="shared" si="49"/>
        <v>0</v>
      </c>
      <c r="AO206" s="215">
        <f t="shared" si="23"/>
        <v>0</v>
      </c>
      <c r="AP206" s="172">
        <f t="shared" si="9"/>
        <v>248773.4209</v>
      </c>
      <c r="AQ206" s="129"/>
      <c r="AR206" s="216">
        <f t="shared" si="50"/>
        <v>35000</v>
      </c>
      <c r="AS206" s="217">
        <f t="shared" si="51"/>
        <v>29167.70445</v>
      </c>
      <c r="AT206" s="217">
        <f t="shared" si="24"/>
        <v>1000</v>
      </c>
      <c r="AU206" s="218">
        <f t="shared" si="30"/>
        <v>3000</v>
      </c>
      <c r="AV206" s="129"/>
      <c r="AW206" s="219">
        <f t="shared" ref="AW206:AX206" si="449">+IF(SUM(U201:U205)&gt;SUM(AW201:AW205),1,0)</f>
        <v>0</v>
      </c>
      <c r="AX206" s="220">
        <f t="shared" si="449"/>
        <v>1</v>
      </c>
      <c r="AY206" s="129"/>
      <c r="AZ206" s="181">
        <f t="shared" si="11"/>
        <v>2295.785617</v>
      </c>
      <c r="BA206" s="129"/>
      <c r="BB206" s="129"/>
      <c r="BC206" s="129"/>
      <c r="BD206" s="129"/>
      <c r="BE206" s="129"/>
      <c r="BF206" s="129"/>
      <c r="BG206" s="129"/>
      <c r="BH206" s="129"/>
      <c r="BI206" s="129"/>
      <c r="BJ206" s="129"/>
      <c r="BK206" s="129"/>
      <c r="BL206" s="129"/>
      <c r="BM206" s="129"/>
      <c r="BN206" s="129"/>
      <c r="BO206" s="129"/>
      <c r="BP206" s="129">
        <f t="shared" si="2"/>
        <v>180000</v>
      </c>
      <c r="BQ206" s="129">
        <f t="shared" si="3"/>
        <v>225000</v>
      </c>
      <c r="BR206" s="129">
        <f t="shared" si="4"/>
        <v>360000</v>
      </c>
    </row>
    <row r="207" ht="14.25" customHeight="1">
      <c r="A207" s="63">
        <f t="shared" si="12"/>
        <v>204</v>
      </c>
      <c r="C207" s="205">
        <f t="shared" si="33"/>
        <v>5000</v>
      </c>
      <c r="D207" s="176">
        <f t="shared" si="34"/>
        <v>84396.90616</v>
      </c>
      <c r="E207" s="206">
        <f t="shared" si="5"/>
        <v>89396.90616</v>
      </c>
      <c r="F207" s="129"/>
      <c r="G207" s="205">
        <f t="shared" si="15"/>
        <v>30000</v>
      </c>
      <c r="H207" s="206">
        <f t="shared" si="16"/>
        <v>84000</v>
      </c>
      <c r="I207" s="129"/>
      <c r="J207" s="207">
        <f t="shared" si="35"/>
        <v>19721.62499</v>
      </c>
      <c r="K207" s="208">
        <f t="shared" si="54"/>
        <v>112842.1848</v>
      </c>
      <c r="L207" s="129"/>
      <c r="M207" s="129"/>
      <c r="N207" s="129"/>
      <c r="O207" s="129"/>
      <c r="P207" s="129"/>
      <c r="Q207" s="129">
        <v>0.0</v>
      </c>
      <c r="R207" s="129">
        <v>0.0</v>
      </c>
      <c r="S207" s="129">
        <f t="shared" ref="S207:T207" si="450">+IF(Q207=1,RAND(),0)</f>
        <v>0</v>
      </c>
      <c r="T207" s="129">
        <f t="shared" si="450"/>
        <v>0</v>
      </c>
      <c r="U207" s="129">
        <f>+IF(S207=0,0,IF(S207&lt;=Hoja2!$N$5,Hoja2!$M$5,IF(Hoja2!M206&lt;=Hoja2!$N$6,Hoja2!$M$6,IF(S207&lt;=Hoja2!$N$7,Hoja2!$M$7,IF(S207&lt;=Hoja2!$N$8,Hoja2!$M$8,IF(S207&lt;=Hoja2!$N$9,Hoja2!$M$9,6))))))</f>
        <v>0</v>
      </c>
      <c r="V207" s="129">
        <f>+IF(T207=0,0,IF(T207&lt;=Hoja2!$O$5,Hoja2!$M$5,IF(T207&lt;=Hoja2!$O$6,Hoja2!$M$6,IF(T207&lt;=Hoja2!$O$7,Hoja2!$M$7,IF(T207&lt;=Hoja2!$O$8,Hoja2!$M$8,IF(T207&lt;=Hoja2!$O$9,Hoja2!$M$9,IF(S207&lt;=Hoja2!$O$10,Hoja2!$M$10,IF(S207&lt;=Hoja2!$O$11,Hoja2!$M$11,8))))))))</f>
        <v>0</v>
      </c>
      <c r="W207" s="156" t="str">
        <f t="shared" si="7"/>
        <v>si</v>
      </c>
      <c r="X207" s="157" t="str">
        <f t="shared" si="8"/>
        <v>no</v>
      </c>
      <c r="Y207" s="129"/>
      <c r="Z207" s="129"/>
      <c r="AA207" s="158">
        <f t="shared" si="37"/>
        <v>0</v>
      </c>
      <c r="AB207" s="159">
        <f t="shared" si="38"/>
        <v>0</v>
      </c>
      <c r="AC207" s="159">
        <f t="shared" si="39"/>
        <v>0</v>
      </c>
      <c r="AD207" s="159">
        <f t="shared" si="40"/>
        <v>0</v>
      </c>
      <c r="AE207" s="209">
        <f t="shared" si="41"/>
        <v>0</v>
      </c>
      <c r="AF207" s="210">
        <f t="shared" si="42"/>
        <v>0</v>
      </c>
      <c r="AG207" s="210">
        <f t="shared" si="43"/>
        <v>0</v>
      </c>
      <c r="AH207" s="210">
        <f t="shared" si="44"/>
        <v>0</v>
      </c>
      <c r="AI207" s="211">
        <f t="shared" si="45"/>
        <v>0</v>
      </c>
      <c r="AJ207" s="212">
        <f t="shared" si="46"/>
        <v>0</v>
      </c>
      <c r="AK207" s="129"/>
      <c r="AL207" s="213">
        <f t="shared" si="47"/>
        <v>0</v>
      </c>
      <c r="AM207" s="214">
        <f t="shared" si="48"/>
        <v>0</v>
      </c>
      <c r="AN207" s="214">
        <f t="shared" si="49"/>
        <v>0</v>
      </c>
      <c r="AO207" s="215">
        <f t="shared" si="23"/>
        <v>0</v>
      </c>
      <c r="AP207" s="172">
        <f t="shared" si="9"/>
        <v>270603.0938</v>
      </c>
      <c r="AQ207" s="129"/>
      <c r="AR207" s="216">
        <f t="shared" si="50"/>
        <v>35000</v>
      </c>
      <c r="AS207" s="217">
        <f t="shared" si="51"/>
        <v>28829.67299</v>
      </c>
      <c r="AT207" s="217">
        <f t="shared" si="24"/>
        <v>1000</v>
      </c>
      <c r="AU207" s="218">
        <f t="shared" si="30"/>
        <v>3000</v>
      </c>
      <c r="AV207" s="129"/>
      <c r="AW207" s="219">
        <f t="shared" ref="AW207:AX207" si="451">+IF(SUM(U202:U206)&gt;SUM(AW202:AW206),1,0)</f>
        <v>0</v>
      </c>
      <c r="AX207" s="220">
        <f t="shared" si="451"/>
        <v>1</v>
      </c>
      <c r="AY207" s="129"/>
      <c r="AZ207" s="181">
        <f t="shared" si="11"/>
        <v>2475.069869</v>
      </c>
      <c r="BA207" s="129"/>
      <c r="BB207" s="129"/>
      <c r="BC207" s="129"/>
      <c r="BD207" s="129"/>
      <c r="BE207" s="129"/>
      <c r="BF207" s="129"/>
      <c r="BG207" s="129"/>
      <c r="BH207" s="129"/>
      <c r="BI207" s="129"/>
      <c r="BJ207" s="129"/>
      <c r="BK207" s="129"/>
      <c r="BL207" s="129"/>
      <c r="BM207" s="129"/>
      <c r="BN207" s="129"/>
      <c r="BO207" s="129"/>
      <c r="BP207" s="129">
        <f t="shared" si="2"/>
        <v>180000</v>
      </c>
      <c r="BQ207" s="129">
        <f t="shared" si="3"/>
        <v>225000</v>
      </c>
      <c r="BR207" s="129">
        <f t="shared" si="4"/>
        <v>360000</v>
      </c>
    </row>
    <row r="208" ht="14.25" customHeight="1">
      <c r="A208" s="63">
        <f t="shared" si="12"/>
        <v>205</v>
      </c>
      <c r="C208" s="205">
        <f t="shared" si="33"/>
        <v>80000</v>
      </c>
      <c r="D208" s="176">
        <f t="shared" si="34"/>
        <v>97775.69139</v>
      </c>
      <c r="E208" s="206">
        <f t="shared" si="5"/>
        <v>177775.6914</v>
      </c>
      <c r="F208" s="129"/>
      <c r="G208" s="205">
        <f t="shared" si="15"/>
        <v>29000</v>
      </c>
      <c r="H208" s="206">
        <f t="shared" si="16"/>
        <v>81000</v>
      </c>
      <c r="I208" s="129"/>
      <c r="J208" s="207">
        <f t="shared" si="35"/>
        <v>29335.46436</v>
      </c>
      <c r="K208" s="208">
        <f t="shared" si="54"/>
        <v>135967.5573</v>
      </c>
      <c r="L208" s="129"/>
      <c r="M208" s="129"/>
      <c r="N208" s="129"/>
      <c r="O208" s="129"/>
      <c r="P208" s="129"/>
      <c r="Q208" s="129">
        <v>0.0</v>
      </c>
      <c r="R208" s="129">
        <v>0.0</v>
      </c>
      <c r="S208" s="129">
        <f t="shared" ref="S208:T208" si="452">+IF(Q208=1,RAND(),0)</f>
        <v>0</v>
      </c>
      <c r="T208" s="129">
        <f t="shared" si="452"/>
        <v>0</v>
      </c>
      <c r="U208" s="129">
        <f>+IF(S208=0,0,IF(S208&lt;=Hoja2!$N$5,Hoja2!$M$5,IF(Hoja2!M207&lt;=Hoja2!$N$6,Hoja2!$M$6,IF(S208&lt;=Hoja2!$N$7,Hoja2!$M$7,IF(S208&lt;=Hoja2!$N$8,Hoja2!$M$8,IF(S208&lt;=Hoja2!$N$9,Hoja2!$M$9,6))))))</f>
        <v>0</v>
      </c>
      <c r="V208" s="129">
        <f>+IF(T208=0,0,IF(T208&lt;=Hoja2!$O$5,Hoja2!$M$5,IF(T208&lt;=Hoja2!$O$6,Hoja2!$M$6,IF(T208&lt;=Hoja2!$O$7,Hoja2!$M$7,IF(T208&lt;=Hoja2!$O$8,Hoja2!$M$8,IF(T208&lt;=Hoja2!$O$9,Hoja2!$M$9,IF(S208&lt;=Hoja2!$O$10,Hoja2!$M$10,IF(S208&lt;=Hoja2!$O$11,Hoja2!$M$11,8))))))))</f>
        <v>0</v>
      </c>
      <c r="W208" s="156" t="str">
        <f t="shared" si="7"/>
        <v>si</v>
      </c>
      <c r="X208" s="157" t="str">
        <f t="shared" si="8"/>
        <v>no</v>
      </c>
      <c r="Y208" s="129"/>
      <c r="Z208" s="129"/>
      <c r="AA208" s="158">
        <f t="shared" si="37"/>
        <v>0</v>
      </c>
      <c r="AB208" s="159">
        <f t="shared" si="38"/>
        <v>0</v>
      </c>
      <c r="AC208" s="159">
        <f t="shared" si="39"/>
        <v>0</v>
      </c>
      <c r="AD208" s="159">
        <f t="shared" si="40"/>
        <v>0</v>
      </c>
      <c r="AE208" s="209">
        <f t="shared" si="41"/>
        <v>0</v>
      </c>
      <c r="AF208" s="210">
        <f t="shared" si="42"/>
        <v>0</v>
      </c>
      <c r="AG208" s="210">
        <f t="shared" si="43"/>
        <v>0</v>
      </c>
      <c r="AH208" s="210">
        <f t="shared" si="44"/>
        <v>0</v>
      </c>
      <c r="AI208" s="211">
        <f t="shared" si="45"/>
        <v>0</v>
      </c>
      <c r="AJ208" s="212">
        <f t="shared" si="46"/>
        <v>0</v>
      </c>
      <c r="AK208" s="129"/>
      <c r="AL208" s="213">
        <f t="shared" si="47"/>
        <v>110000</v>
      </c>
      <c r="AM208" s="214">
        <f t="shared" si="48"/>
        <v>0</v>
      </c>
      <c r="AN208" s="214">
        <f t="shared" si="49"/>
        <v>0</v>
      </c>
      <c r="AO208" s="215">
        <f t="shared" si="23"/>
        <v>0</v>
      </c>
      <c r="AP208" s="172">
        <f t="shared" si="9"/>
        <v>182224.3086</v>
      </c>
      <c r="AQ208" s="129"/>
      <c r="AR208" s="216">
        <f t="shared" si="50"/>
        <v>35000</v>
      </c>
      <c r="AS208" s="217">
        <f t="shared" si="51"/>
        <v>28621.21477</v>
      </c>
      <c r="AT208" s="217">
        <f t="shared" si="24"/>
        <v>1000</v>
      </c>
      <c r="AU208" s="218">
        <f t="shared" si="30"/>
        <v>3000</v>
      </c>
      <c r="AV208" s="129"/>
      <c r="AW208" s="219">
        <f t="shared" ref="AW208:AX208" si="453">+IF(SUM(U203:U207)&gt;SUM(AW203:AW207),1,0)</f>
        <v>0</v>
      </c>
      <c r="AX208" s="220">
        <f t="shared" si="453"/>
        <v>1</v>
      </c>
      <c r="AY208" s="129"/>
      <c r="AZ208" s="181">
        <f t="shared" si="11"/>
        <v>1916.216378</v>
      </c>
      <c r="BA208" s="129"/>
      <c r="BB208" s="129"/>
      <c r="BC208" s="129"/>
      <c r="BD208" s="129"/>
      <c r="BE208" s="129"/>
      <c r="BF208" s="129"/>
      <c r="BG208" s="129"/>
      <c r="BH208" s="129"/>
      <c r="BI208" s="129"/>
      <c r="BJ208" s="129"/>
      <c r="BK208" s="129"/>
      <c r="BL208" s="129"/>
      <c r="BM208" s="129"/>
      <c r="BN208" s="129"/>
      <c r="BO208" s="129"/>
      <c r="BP208" s="129">
        <f t="shared" si="2"/>
        <v>180000</v>
      </c>
      <c r="BQ208" s="129">
        <f t="shared" si="3"/>
        <v>225000</v>
      </c>
      <c r="BR208" s="129">
        <f t="shared" si="4"/>
        <v>360000</v>
      </c>
    </row>
    <row r="209" ht="14.25" customHeight="1">
      <c r="A209" s="63">
        <f t="shared" si="12"/>
        <v>206</v>
      </c>
      <c r="C209" s="205">
        <f t="shared" si="33"/>
        <v>45000</v>
      </c>
      <c r="D209" s="176">
        <f t="shared" si="34"/>
        <v>110571.0712</v>
      </c>
      <c r="E209" s="206">
        <f t="shared" si="5"/>
        <v>155571.0712</v>
      </c>
      <c r="F209" s="129"/>
      <c r="G209" s="205">
        <f t="shared" si="15"/>
        <v>28000</v>
      </c>
      <c r="H209" s="206">
        <f t="shared" si="16"/>
        <v>78000</v>
      </c>
      <c r="I209" s="129"/>
      <c r="J209" s="207">
        <f t="shared" si="35"/>
        <v>39033.81312</v>
      </c>
      <c r="K209" s="208">
        <f t="shared" si="54"/>
        <v>48963.17058</v>
      </c>
      <c r="L209" s="129"/>
      <c r="M209" s="129"/>
      <c r="N209" s="129"/>
      <c r="O209" s="129"/>
      <c r="P209" s="129"/>
      <c r="Q209" s="129">
        <v>0.0</v>
      </c>
      <c r="R209" s="129">
        <v>0.0</v>
      </c>
      <c r="S209" s="129">
        <f t="shared" ref="S209:T209" si="454">+IF(Q209=1,RAND(),0)</f>
        <v>0</v>
      </c>
      <c r="T209" s="129">
        <f t="shared" si="454"/>
        <v>0</v>
      </c>
      <c r="U209" s="129">
        <f>+IF(S209=0,0,IF(S209&lt;=Hoja2!$N$5,Hoja2!$M$5,IF(Hoja2!M208&lt;=Hoja2!$N$6,Hoja2!$M$6,IF(S209&lt;=Hoja2!$N$7,Hoja2!$M$7,IF(S209&lt;=Hoja2!$N$8,Hoja2!$M$8,IF(S209&lt;=Hoja2!$N$9,Hoja2!$M$9,6))))))</f>
        <v>0</v>
      </c>
      <c r="V209" s="129">
        <f>+IF(T209=0,0,IF(T209&lt;=Hoja2!$O$5,Hoja2!$M$5,IF(T209&lt;=Hoja2!$O$6,Hoja2!$M$6,IF(T209&lt;=Hoja2!$O$7,Hoja2!$M$7,IF(T209&lt;=Hoja2!$O$8,Hoja2!$M$8,IF(T209&lt;=Hoja2!$O$9,Hoja2!$M$9,IF(S209&lt;=Hoja2!$O$10,Hoja2!$M$10,IF(S209&lt;=Hoja2!$O$11,Hoja2!$M$11,8))))))))</f>
        <v>0</v>
      </c>
      <c r="W209" s="156" t="str">
        <f t="shared" si="7"/>
        <v>si</v>
      </c>
      <c r="X209" s="157" t="str">
        <f t="shared" si="8"/>
        <v>no</v>
      </c>
      <c r="Y209" s="129"/>
      <c r="Z209" s="129"/>
      <c r="AA209" s="158">
        <f t="shared" si="37"/>
        <v>0</v>
      </c>
      <c r="AB209" s="159">
        <f t="shared" si="38"/>
        <v>0</v>
      </c>
      <c r="AC209" s="159">
        <f t="shared" si="39"/>
        <v>0</v>
      </c>
      <c r="AD209" s="159">
        <f t="shared" si="40"/>
        <v>0</v>
      </c>
      <c r="AE209" s="209">
        <f t="shared" si="41"/>
        <v>110000</v>
      </c>
      <c r="AF209" s="210">
        <f t="shared" si="42"/>
        <v>0</v>
      </c>
      <c r="AG209" s="210">
        <f t="shared" si="43"/>
        <v>0</v>
      </c>
      <c r="AH209" s="210">
        <f t="shared" si="44"/>
        <v>0</v>
      </c>
      <c r="AI209" s="211">
        <f t="shared" si="45"/>
        <v>0</v>
      </c>
      <c r="AJ209" s="212">
        <f t="shared" si="46"/>
        <v>0</v>
      </c>
      <c r="AK209" s="129"/>
      <c r="AL209" s="213">
        <f t="shared" si="47"/>
        <v>0</v>
      </c>
      <c r="AM209" s="214">
        <f t="shared" si="48"/>
        <v>0</v>
      </c>
      <c r="AN209" s="214">
        <f t="shared" si="49"/>
        <v>0</v>
      </c>
      <c r="AO209" s="215">
        <f t="shared" si="23"/>
        <v>0</v>
      </c>
      <c r="AP209" s="172">
        <f t="shared" si="9"/>
        <v>204428.9288</v>
      </c>
      <c r="AQ209" s="129"/>
      <c r="AR209" s="216">
        <f t="shared" si="50"/>
        <v>35000</v>
      </c>
      <c r="AS209" s="217">
        <f t="shared" si="51"/>
        <v>29204.62014</v>
      </c>
      <c r="AT209" s="217">
        <f t="shared" si="24"/>
        <v>1000</v>
      </c>
      <c r="AU209" s="218">
        <f t="shared" si="30"/>
        <v>3000</v>
      </c>
      <c r="AV209" s="129"/>
      <c r="AW209" s="219">
        <f t="shared" ref="AW209:AX209" si="455">+IF(SUM(U204:U208)&gt;SUM(AW204:AW208),1,0)</f>
        <v>0</v>
      </c>
      <c r="AX209" s="220">
        <f t="shared" si="455"/>
        <v>0</v>
      </c>
      <c r="AY209" s="129"/>
      <c r="AZ209" s="181">
        <f t="shared" si="11"/>
        <v>2319.662739</v>
      </c>
      <c r="BA209" s="129"/>
      <c r="BB209" s="129"/>
      <c r="BC209" s="129"/>
      <c r="BD209" s="129"/>
      <c r="BE209" s="129"/>
      <c r="BF209" s="129"/>
      <c r="BG209" s="129"/>
      <c r="BH209" s="129"/>
      <c r="BI209" s="129"/>
      <c r="BJ209" s="129"/>
      <c r="BK209" s="129"/>
      <c r="BL209" s="129"/>
      <c r="BM209" s="129"/>
      <c r="BN209" s="129"/>
      <c r="BO209" s="129"/>
      <c r="BP209" s="129">
        <f t="shared" si="2"/>
        <v>180000</v>
      </c>
      <c r="BQ209" s="129">
        <f t="shared" si="3"/>
        <v>225000</v>
      </c>
      <c r="BR209" s="129">
        <f t="shared" si="4"/>
        <v>360000</v>
      </c>
    </row>
    <row r="210" ht="14.25" customHeight="1">
      <c r="A210" s="63">
        <f t="shared" si="12"/>
        <v>207</v>
      </c>
      <c r="C210" s="205">
        <f t="shared" si="33"/>
        <v>10000</v>
      </c>
      <c r="D210" s="176">
        <f t="shared" si="34"/>
        <v>48066.39602</v>
      </c>
      <c r="E210" s="206">
        <f t="shared" si="5"/>
        <v>58066.39602</v>
      </c>
      <c r="F210" s="129"/>
      <c r="G210" s="205">
        <f t="shared" si="15"/>
        <v>27000</v>
      </c>
      <c r="H210" s="206">
        <f t="shared" si="16"/>
        <v>75000</v>
      </c>
      <c r="I210" s="129"/>
      <c r="J210" s="207">
        <f t="shared" si="35"/>
        <v>48767.93248</v>
      </c>
      <c r="K210" s="208">
        <f t="shared" si="54"/>
        <v>72252.05869</v>
      </c>
      <c r="L210" s="129"/>
      <c r="M210" s="129"/>
      <c r="N210" s="129"/>
      <c r="O210" s="129"/>
      <c r="P210" s="129"/>
      <c r="Q210" s="129">
        <v>1.0</v>
      </c>
      <c r="R210" s="129">
        <v>0.0</v>
      </c>
      <c r="S210" s="129">
        <f t="shared" ref="S210:T210" si="456">+IF(Q210=1,RAND(),0)</f>
        <v>0.7187471488</v>
      </c>
      <c r="T210" s="129">
        <f t="shared" si="456"/>
        <v>0</v>
      </c>
      <c r="U210" s="129">
        <f>+IF(S210=0,0,IF(S210&lt;=Hoja2!$N$5,Hoja2!$M$5,IF(Hoja2!M209&lt;=Hoja2!$N$6,Hoja2!$M$6,IF(S210&lt;=Hoja2!$N$7,Hoja2!$M$7,IF(S210&lt;=Hoja2!$N$8,Hoja2!$M$8,IF(S210&lt;=Hoja2!$N$9,Hoja2!$M$9,6))))))</f>
        <v>2</v>
      </c>
      <c r="V210" s="129">
        <f>+IF(T210=0,0,IF(T210&lt;=Hoja2!$O$5,Hoja2!$M$5,IF(T210&lt;=Hoja2!$O$6,Hoja2!$M$6,IF(T210&lt;=Hoja2!$O$7,Hoja2!$M$7,IF(T210&lt;=Hoja2!$O$8,Hoja2!$M$8,IF(T210&lt;=Hoja2!$O$9,Hoja2!$M$9,IF(S210&lt;=Hoja2!$O$10,Hoja2!$M$10,IF(S210&lt;=Hoja2!$O$11,Hoja2!$M$11,8))))))))</f>
        <v>0</v>
      </c>
      <c r="W210" s="156" t="str">
        <f t="shared" si="7"/>
        <v>si</v>
      </c>
      <c r="X210" s="157" t="str">
        <f t="shared" si="8"/>
        <v>no</v>
      </c>
      <c r="Y210" s="129"/>
      <c r="Z210" s="129"/>
      <c r="AA210" s="158">
        <f t="shared" si="37"/>
        <v>0</v>
      </c>
      <c r="AB210" s="159">
        <f t="shared" si="38"/>
        <v>0</v>
      </c>
      <c r="AC210" s="159">
        <f t="shared" si="39"/>
        <v>0</v>
      </c>
      <c r="AD210" s="159">
        <f t="shared" si="40"/>
        <v>0</v>
      </c>
      <c r="AE210" s="209">
        <f t="shared" si="41"/>
        <v>0</v>
      </c>
      <c r="AF210" s="210">
        <f t="shared" si="42"/>
        <v>0</v>
      </c>
      <c r="AG210" s="210">
        <f t="shared" si="43"/>
        <v>0</v>
      </c>
      <c r="AH210" s="210">
        <f t="shared" si="44"/>
        <v>0</v>
      </c>
      <c r="AI210" s="211">
        <f t="shared" si="45"/>
        <v>0</v>
      </c>
      <c r="AJ210" s="212">
        <f t="shared" si="46"/>
        <v>0</v>
      </c>
      <c r="AK210" s="129"/>
      <c r="AL210" s="213">
        <f t="shared" si="47"/>
        <v>0</v>
      </c>
      <c r="AM210" s="214">
        <f t="shared" si="48"/>
        <v>0</v>
      </c>
      <c r="AN210" s="214">
        <f t="shared" si="49"/>
        <v>75000</v>
      </c>
      <c r="AO210" s="215">
        <f t="shared" si="23"/>
        <v>0</v>
      </c>
      <c r="AP210" s="172">
        <f t="shared" si="9"/>
        <v>301933.604</v>
      </c>
      <c r="AQ210" s="129"/>
      <c r="AR210" s="216">
        <f t="shared" si="50"/>
        <v>35000</v>
      </c>
      <c r="AS210" s="217">
        <f t="shared" si="51"/>
        <v>29504.67522</v>
      </c>
      <c r="AT210" s="217">
        <f t="shared" si="24"/>
        <v>1000</v>
      </c>
      <c r="AU210" s="218">
        <f t="shared" si="30"/>
        <v>3000</v>
      </c>
      <c r="AV210" s="129"/>
      <c r="AW210" s="219">
        <f t="shared" ref="AW210:AX210" si="457">+IF(SUM(U205:U209)&gt;SUM(AW205:AW209),1,0)</f>
        <v>0</v>
      </c>
      <c r="AX210" s="220">
        <f t="shared" si="457"/>
        <v>0</v>
      </c>
      <c r="AY210" s="129"/>
      <c r="AZ210" s="181">
        <f t="shared" si="11"/>
        <v>1949.615315</v>
      </c>
      <c r="BA210" s="129"/>
      <c r="BB210" s="129"/>
      <c r="BC210" s="129"/>
      <c r="BD210" s="129"/>
      <c r="BE210" s="129"/>
      <c r="BF210" s="129"/>
      <c r="BG210" s="129"/>
      <c r="BH210" s="129"/>
      <c r="BI210" s="129"/>
      <c r="BJ210" s="129"/>
      <c r="BK210" s="129"/>
      <c r="BL210" s="129"/>
      <c r="BM210" s="129"/>
      <c r="BN210" s="129"/>
      <c r="BO210" s="129"/>
      <c r="BP210" s="129">
        <f t="shared" si="2"/>
        <v>180000</v>
      </c>
      <c r="BQ210" s="129">
        <f t="shared" si="3"/>
        <v>225000</v>
      </c>
      <c r="BR210" s="129">
        <f t="shared" si="4"/>
        <v>360000</v>
      </c>
    </row>
    <row r="211" ht="14.25" customHeight="1">
      <c r="A211" s="63">
        <f t="shared" si="12"/>
        <v>208</v>
      </c>
      <c r="C211" s="205">
        <f t="shared" si="33"/>
        <v>0</v>
      </c>
      <c r="D211" s="176">
        <f t="shared" si="34"/>
        <v>81953.13746</v>
      </c>
      <c r="E211" s="206">
        <f t="shared" si="5"/>
        <v>81953.13746</v>
      </c>
      <c r="F211" s="129"/>
      <c r="G211" s="205">
        <f t="shared" si="15"/>
        <v>26000</v>
      </c>
      <c r="H211" s="206">
        <f t="shared" si="16"/>
        <v>72000</v>
      </c>
      <c r="I211" s="129"/>
      <c r="J211" s="207">
        <f t="shared" si="35"/>
        <v>58772.57919</v>
      </c>
      <c r="K211" s="208">
        <f t="shared" si="54"/>
        <v>95787.93141</v>
      </c>
      <c r="L211" s="129"/>
      <c r="M211" s="129"/>
      <c r="N211" s="129"/>
      <c r="O211" s="129"/>
      <c r="P211" s="129"/>
      <c r="Q211" s="129">
        <v>0.0</v>
      </c>
      <c r="R211" s="129">
        <v>1.0</v>
      </c>
      <c r="S211" s="129">
        <f t="shared" ref="S211:T211" si="458">+IF(Q211=1,RAND(),0)</f>
        <v>0</v>
      </c>
      <c r="T211" s="129">
        <f t="shared" si="458"/>
        <v>0.8595889418</v>
      </c>
      <c r="U211" s="129">
        <f>+IF(S211=0,0,IF(S211&lt;=Hoja2!$N$5,Hoja2!$M$5,IF(Hoja2!M210&lt;=Hoja2!$N$6,Hoja2!$M$6,IF(S211&lt;=Hoja2!$N$7,Hoja2!$M$7,IF(S211&lt;=Hoja2!$N$8,Hoja2!$M$8,IF(S211&lt;=Hoja2!$N$9,Hoja2!$M$9,6))))))</f>
        <v>0</v>
      </c>
      <c r="V211" s="129">
        <f>+IF(T211=0,0,IF(T211&lt;=Hoja2!$O$5,Hoja2!$M$5,IF(T211&lt;=Hoja2!$O$6,Hoja2!$M$6,IF(T211&lt;=Hoja2!$O$7,Hoja2!$M$7,IF(T211&lt;=Hoja2!$O$8,Hoja2!$M$8,IF(T211&lt;=Hoja2!$O$9,Hoja2!$M$9,IF(S211&lt;=Hoja2!$O$10,Hoja2!$M$10,IF(S211&lt;=Hoja2!$O$11,Hoja2!$M$11,8))))))))</f>
        <v>6</v>
      </c>
      <c r="W211" s="156" t="str">
        <f t="shared" si="7"/>
        <v>si</v>
      </c>
      <c r="X211" s="157" t="str">
        <f t="shared" si="8"/>
        <v>no</v>
      </c>
      <c r="Y211" s="129"/>
      <c r="Z211" s="129"/>
      <c r="AA211" s="158">
        <f t="shared" si="37"/>
        <v>0</v>
      </c>
      <c r="AB211" s="159">
        <f t="shared" si="38"/>
        <v>0</v>
      </c>
      <c r="AC211" s="159">
        <f t="shared" si="39"/>
        <v>0</v>
      </c>
      <c r="AD211" s="159">
        <f t="shared" si="40"/>
        <v>0</v>
      </c>
      <c r="AE211" s="209">
        <f t="shared" si="41"/>
        <v>0</v>
      </c>
      <c r="AF211" s="210">
        <f t="shared" si="42"/>
        <v>0</v>
      </c>
      <c r="AG211" s="210">
        <f t="shared" si="43"/>
        <v>0</v>
      </c>
      <c r="AH211" s="210">
        <f t="shared" si="44"/>
        <v>0</v>
      </c>
      <c r="AI211" s="211">
        <f t="shared" si="45"/>
        <v>0</v>
      </c>
      <c r="AJ211" s="212">
        <f t="shared" si="46"/>
        <v>0</v>
      </c>
      <c r="AK211" s="129"/>
      <c r="AL211" s="213">
        <f t="shared" si="47"/>
        <v>0</v>
      </c>
      <c r="AM211" s="214">
        <f t="shared" si="48"/>
        <v>0</v>
      </c>
      <c r="AN211" s="214">
        <f t="shared" si="49"/>
        <v>0</v>
      </c>
      <c r="AO211" s="215">
        <f t="shared" si="23"/>
        <v>0</v>
      </c>
      <c r="AP211" s="172">
        <f t="shared" si="9"/>
        <v>278046.8625</v>
      </c>
      <c r="AQ211" s="129"/>
      <c r="AR211" s="216">
        <f t="shared" si="50"/>
        <v>10000</v>
      </c>
      <c r="AS211" s="217">
        <f t="shared" si="51"/>
        <v>8113.258567</v>
      </c>
      <c r="AT211" s="217">
        <f t="shared" si="24"/>
        <v>1000</v>
      </c>
      <c r="AU211" s="218">
        <f t="shared" si="30"/>
        <v>3000</v>
      </c>
      <c r="AV211" s="129"/>
      <c r="AW211" s="219">
        <f t="shared" ref="AW211:AX211" si="459">+IF(SUM(U206:U210)&gt;SUM(AW206:AW210),1,0)</f>
        <v>1</v>
      </c>
      <c r="AX211" s="220">
        <f t="shared" si="459"/>
        <v>0</v>
      </c>
      <c r="AY211" s="129"/>
      <c r="AZ211" s="181">
        <f t="shared" si="11"/>
        <v>2406.628967</v>
      </c>
      <c r="BA211" s="129"/>
      <c r="BB211" s="129"/>
      <c r="BC211" s="129"/>
      <c r="BD211" s="129"/>
      <c r="BE211" s="129"/>
      <c r="BF211" s="129"/>
      <c r="BG211" s="129"/>
      <c r="BH211" s="129"/>
      <c r="BI211" s="129"/>
      <c r="BJ211" s="129"/>
      <c r="BK211" s="129"/>
      <c r="BL211" s="129"/>
      <c r="BM211" s="129"/>
      <c r="BN211" s="129"/>
      <c r="BO211" s="129"/>
      <c r="BP211" s="129">
        <f t="shared" si="2"/>
        <v>180000</v>
      </c>
      <c r="BQ211" s="129">
        <f t="shared" si="3"/>
        <v>225000</v>
      </c>
      <c r="BR211" s="129">
        <f t="shared" si="4"/>
        <v>360000</v>
      </c>
    </row>
    <row r="212" ht="14.25" customHeight="1">
      <c r="A212" s="63">
        <f t="shared" si="12"/>
        <v>209</v>
      </c>
      <c r="C212" s="205">
        <f t="shared" si="33"/>
        <v>75000</v>
      </c>
      <c r="D212" s="176">
        <f t="shared" si="34"/>
        <v>95243.40013</v>
      </c>
      <c r="E212" s="206">
        <f t="shared" si="5"/>
        <v>170243.4001</v>
      </c>
      <c r="F212" s="129"/>
      <c r="G212" s="205">
        <f t="shared" si="15"/>
        <v>25000</v>
      </c>
      <c r="H212" s="206">
        <f t="shared" si="16"/>
        <v>69000</v>
      </c>
      <c r="I212" s="129"/>
      <c r="J212" s="207">
        <f t="shared" si="35"/>
        <v>68686.13578</v>
      </c>
      <c r="K212" s="208">
        <f t="shared" si="54"/>
        <v>119343.4006</v>
      </c>
      <c r="L212" s="129"/>
      <c r="M212" s="129"/>
      <c r="N212" s="129"/>
      <c r="O212" s="129"/>
      <c r="P212" s="129"/>
      <c r="Q212" s="129">
        <v>0.0</v>
      </c>
      <c r="R212" s="129">
        <v>0.0</v>
      </c>
      <c r="S212" s="129">
        <f t="shared" ref="S212:T212" si="460">+IF(Q212=1,RAND(),0)</f>
        <v>0</v>
      </c>
      <c r="T212" s="129">
        <f t="shared" si="460"/>
        <v>0</v>
      </c>
      <c r="U212" s="129">
        <f>+IF(S212=0,0,IF(S212&lt;=Hoja2!$N$5,Hoja2!$M$5,IF(Hoja2!M211&lt;=Hoja2!$N$6,Hoja2!$M$6,IF(S212&lt;=Hoja2!$N$7,Hoja2!$M$7,IF(S212&lt;=Hoja2!$N$8,Hoja2!$M$8,IF(S212&lt;=Hoja2!$N$9,Hoja2!$M$9,6))))))</f>
        <v>0</v>
      </c>
      <c r="V212" s="129">
        <f>+IF(T212=0,0,IF(T212&lt;=Hoja2!$O$5,Hoja2!$M$5,IF(T212&lt;=Hoja2!$O$6,Hoja2!$M$6,IF(T212&lt;=Hoja2!$O$7,Hoja2!$M$7,IF(T212&lt;=Hoja2!$O$8,Hoja2!$M$8,IF(T212&lt;=Hoja2!$O$9,Hoja2!$M$9,IF(S212&lt;=Hoja2!$O$10,Hoja2!$M$10,IF(S212&lt;=Hoja2!$O$11,Hoja2!$M$11,8))))))))</f>
        <v>0</v>
      </c>
      <c r="W212" s="156" t="str">
        <f t="shared" si="7"/>
        <v>si</v>
      </c>
      <c r="X212" s="157" t="str">
        <f t="shared" si="8"/>
        <v>no</v>
      </c>
      <c r="Y212" s="129"/>
      <c r="Z212" s="129"/>
      <c r="AA212" s="158">
        <f t="shared" si="37"/>
        <v>0</v>
      </c>
      <c r="AB212" s="159">
        <f t="shared" si="38"/>
        <v>0</v>
      </c>
      <c r="AC212" s="159">
        <f t="shared" si="39"/>
        <v>0</v>
      </c>
      <c r="AD212" s="159">
        <f t="shared" si="40"/>
        <v>0</v>
      </c>
      <c r="AE212" s="209">
        <f t="shared" si="41"/>
        <v>0</v>
      </c>
      <c r="AF212" s="210">
        <f t="shared" si="42"/>
        <v>0</v>
      </c>
      <c r="AG212" s="210">
        <f t="shared" si="43"/>
        <v>0</v>
      </c>
      <c r="AH212" s="210">
        <f t="shared" si="44"/>
        <v>0</v>
      </c>
      <c r="AI212" s="211">
        <f t="shared" si="45"/>
        <v>0</v>
      </c>
      <c r="AJ212" s="212">
        <f t="shared" si="46"/>
        <v>0</v>
      </c>
      <c r="AK212" s="129"/>
      <c r="AL212" s="213">
        <f t="shared" si="47"/>
        <v>110000</v>
      </c>
      <c r="AM212" s="214">
        <f t="shared" si="48"/>
        <v>0</v>
      </c>
      <c r="AN212" s="214">
        <f t="shared" si="49"/>
        <v>0</v>
      </c>
      <c r="AO212" s="215">
        <f t="shared" si="23"/>
        <v>0</v>
      </c>
      <c r="AP212" s="172">
        <f t="shared" si="9"/>
        <v>189756.5999</v>
      </c>
      <c r="AQ212" s="129"/>
      <c r="AR212" s="216">
        <f t="shared" si="50"/>
        <v>35000</v>
      </c>
      <c r="AS212" s="217">
        <f t="shared" si="51"/>
        <v>28709.73733</v>
      </c>
      <c r="AT212" s="217">
        <f t="shared" si="24"/>
        <v>1000</v>
      </c>
      <c r="AU212" s="218">
        <f t="shared" si="30"/>
        <v>3000</v>
      </c>
      <c r="AV212" s="129"/>
      <c r="AW212" s="219">
        <f t="shared" ref="AW212:AX212" si="461">+IF(SUM(U207:U211)&gt;SUM(AW207:AW211),1,0)</f>
        <v>1</v>
      </c>
      <c r="AX212" s="220">
        <f t="shared" si="461"/>
        <v>1</v>
      </c>
      <c r="AY212" s="129"/>
      <c r="AZ212" s="181">
        <f t="shared" si="11"/>
        <v>3278.133304</v>
      </c>
      <c r="BA212" s="129"/>
      <c r="BB212" s="129"/>
      <c r="BC212" s="129"/>
      <c r="BD212" s="129"/>
      <c r="BE212" s="129"/>
      <c r="BF212" s="129"/>
      <c r="BG212" s="129"/>
      <c r="BH212" s="129"/>
      <c r="BI212" s="129"/>
      <c r="BJ212" s="129"/>
      <c r="BK212" s="129"/>
      <c r="BL212" s="129"/>
      <c r="BM212" s="129"/>
      <c r="BN212" s="129"/>
      <c r="BO212" s="129"/>
      <c r="BP212" s="129">
        <f t="shared" si="2"/>
        <v>180000</v>
      </c>
      <c r="BQ212" s="129">
        <f t="shared" si="3"/>
        <v>225000</v>
      </c>
      <c r="BR212" s="129">
        <f t="shared" si="4"/>
        <v>360000</v>
      </c>
    </row>
    <row r="213" ht="14.25" customHeight="1">
      <c r="A213" s="63">
        <f t="shared" si="12"/>
        <v>210</v>
      </c>
      <c r="C213" s="205">
        <f t="shared" si="33"/>
        <v>40000</v>
      </c>
      <c r="D213" s="176">
        <f t="shared" si="34"/>
        <v>108073.4</v>
      </c>
      <c r="E213" s="206">
        <f t="shared" si="5"/>
        <v>148073.4</v>
      </c>
      <c r="F213" s="129"/>
      <c r="G213" s="205">
        <f t="shared" si="15"/>
        <v>24000</v>
      </c>
      <c r="H213" s="206">
        <f t="shared" si="16"/>
        <v>66000</v>
      </c>
      <c r="I213" s="129"/>
      <c r="J213" s="207">
        <f t="shared" si="35"/>
        <v>78321.18178</v>
      </c>
      <c r="K213" s="208">
        <f t="shared" si="54"/>
        <v>142485.4144</v>
      </c>
      <c r="L213" s="129"/>
      <c r="M213" s="129"/>
      <c r="N213" s="129"/>
      <c r="O213" s="129"/>
      <c r="P213" s="129"/>
      <c r="Q213" s="129">
        <v>0.0</v>
      </c>
      <c r="R213" s="129">
        <v>0.0</v>
      </c>
      <c r="S213" s="129">
        <f t="shared" ref="S213:T213" si="462">+IF(Q213=1,RAND(),0)</f>
        <v>0</v>
      </c>
      <c r="T213" s="129">
        <f t="shared" si="462"/>
        <v>0</v>
      </c>
      <c r="U213" s="129">
        <f>+IF(S213=0,0,IF(S213&lt;=Hoja2!$N$5,Hoja2!$M$5,IF(Hoja2!M212&lt;=Hoja2!$N$6,Hoja2!$M$6,IF(S213&lt;=Hoja2!$N$7,Hoja2!$M$7,IF(S213&lt;=Hoja2!$N$8,Hoja2!$M$8,IF(S213&lt;=Hoja2!$N$9,Hoja2!$M$9,6))))))</f>
        <v>0</v>
      </c>
      <c r="V213" s="129">
        <f>+IF(T213=0,0,IF(T213&lt;=Hoja2!$O$5,Hoja2!$M$5,IF(T213&lt;=Hoja2!$O$6,Hoja2!$M$6,IF(T213&lt;=Hoja2!$O$7,Hoja2!$M$7,IF(T213&lt;=Hoja2!$O$8,Hoja2!$M$8,IF(T213&lt;=Hoja2!$O$9,Hoja2!$M$9,IF(S213&lt;=Hoja2!$O$10,Hoja2!$M$10,IF(S213&lt;=Hoja2!$O$11,Hoja2!$M$11,8))))))))</f>
        <v>0</v>
      </c>
      <c r="W213" s="156" t="str">
        <f t="shared" si="7"/>
        <v>si</v>
      </c>
      <c r="X213" s="157" t="str">
        <f t="shared" si="8"/>
        <v>no</v>
      </c>
      <c r="Y213" s="129"/>
      <c r="Z213" s="129"/>
      <c r="AA213" s="158">
        <f t="shared" si="37"/>
        <v>0</v>
      </c>
      <c r="AB213" s="159">
        <f t="shared" si="38"/>
        <v>0</v>
      </c>
      <c r="AC213" s="159">
        <f t="shared" si="39"/>
        <v>0</v>
      </c>
      <c r="AD213" s="159">
        <f t="shared" si="40"/>
        <v>0</v>
      </c>
      <c r="AE213" s="209">
        <f t="shared" si="41"/>
        <v>0</v>
      </c>
      <c r="AF213" s="210">
        <f t="shared" si="42"/>
        <v>0</v>
      </c>
      <c r="AG213" s="210">
        <f t="shared" si="43"/>
        <v>0</v>
      </c>
      <c r="AH213" s="210">
        <f t="shared" si="44"/>
        <v>0</v>
      </c>
      <c r="AI213" s="211">
        <f t="shared" si="45"/>
        <v>0</v>
      </c>
      <c r="AJ213" s="212">
        <f t="shared" si="46"/>
        <v>0</v>
      </c>
      <c r="AK213" s="129"/>
      <c r="AL213" s="213">
        <f t="shared" si="47"/>
        <v>0</v>
      </c>
      <c r="AM213" s="214">
        <f t="shared" si="48"/>
        <v>0</v>
      </c>
      <c r="AN213" s="214">
        <f t="shared" si="49"/>
        <v>0</v>
      </c>
      <c r="AO213" s="215">
        <f t="shared" si="23"/>
        <v>0</v>
      </c>
      <c r="AP213" s="172">
        <f t="shared" si="9"/>
        <v>211926.6</v>
      </c>
      <c r="AQ213" s="129"/>
      <c r="AR213" s="216">
        <f t="shared" si="50"/>
        <v>35000</v>
      </c>
      <c r="AS213" s="217">
        <f t="shared" si="51"/>
        <v>29170.00009</v>
      </c>
      <c r="AT213" s="217">
        <f t="shared" si="24"/>
        <v>1000</v>
      </c>
      <c r="AU213" s="218">
        <f t="shared" si="30"/>
        <v>3000</v>
      </c>
      <c r="AV213" s="129"/>
      <c r="AW213" s="219">
        <f t="shared" ref="AW213:AX213" si="463">+IF(SUM(U208:U212)&gt;SUM(AW208:AW212),1,0)</f>
        <v>0</v>
      </c>
      <c r="AX213" s="220">
        <f t="shared" si="463"/>
        <v>1</v>
      </c>
      <c r="AY213" s="129"/>
      <c r="AZ213" s="181">
        <f t="shared" si="11"/>
        <v>2875.473326</v>
      </c>
      <c r="BA213" s="129"/>
      <c r="BB213" s="129"/>
      <c r="BC213" s="129"/>
      <c r="BD213" s="129"/>
      <c r="BE213" s="129"/>
      <c r="BF213" s="129"/>
      <c r="BG213" s="129"/>
      <c r="BH213" s="129"/>
      <c r="BI213" s="129"/>
      <c r="BJ213" s="129"/>
      <c r="BK213" s="129"/>
      <c r="BL213" s="129"/>
      <c r="BM213" s="129"/>
      <c r="BN213" s="129"/>
      <c r="BO213" s="129"/>
      <c r="BP213" s="129">
        <f t="shared" si="2"/>
        <v>180000</v>
      </c>
      <c r="BQ213" s="129">
        <f t="shared" si="3"/>
        <v>225000</v>
      </c>
      <c r="BR213" s="129">
        <f t="shared" si="4"/>
        <v>360000</v>
      </c>
    </row>
    <row r="214" ht="14.25" customHeight="1">
      <c r="A214" s="63">
        <f t="shared" si="12"/>
        <v>211</v>
      </c>
      <c r="C214" s="205">
        <f t="shared" si="33"/>
        <v>5000</v>
      </c>
      <c r="D214" s="176">
        <f t="shared" si="34"/>
        <v>46989.69408</v>
      </c>
      <c r="E214" s="206">
        <f t="shared" si="5"/>
        <v>51989.69408</v>
      </c>
      <c r="F214" s="129"/>
      <c r="G214" s="205">
        <f t="shared" si="15"/>
        <v>23000</v>
      </c>
      <c r="H214" s="206">
        <f t="shared" si="16"/>
        <v>63000</v>
      </c>
      <c r="I214" s="129"/>
      <c r="J214" s="207">
        <f t="shared" si="35"/>
        <v>87820.20867</v>
      </c>
      <c r="K214" s="208">
        <f t="shared" si="54"/>
        <v>165209.4733</v>
      </c>
      <c r="L214" s="129"/>
      <c r="M214" s="129"/>
      <c r="N214" s="129"/>
      <c r="O214" s="129"/>
      <c r="P214" s="129"/>
      <c r="Q214" s="129">
        <v>0.0</v>
      </c>
      <c r="R214" s="129">
        <v>0.0</v>
      </c>
      <c r="S214" s="129">
        <f t="shared" ref="S214:T214" si="464">+IF(Q214=1,RAND(),0)</f>
        <v>0</v>
      </c>
      <c r="T214" s="129">
        <f t="shared" si="464"/>
        <v>0</v>
      </c>
      <c r="U214" s="129">
        <f>+IF(S214=0,0,IF(S214&lt;=Hoja2!$N$5,Hoja2!$M$5,IF(Hoja2!M213&lt;=Hoja2!$N$6,Hoja2!$M$6,IF(S214&lt;=Hoja2!$N$7,Hoja2!$M$7,IF(S214&lt;=Hoja2!$N$8,Hoja2!$M$8,IF(S214&lt;=Hoja2!$N$9,Hoja2!$M$9,6))))))</f>
        <v>0</v>
      </c>
      <c r="V214" s="129">
        <f>+IF(T214=0,0,IF(T214&lt;=Hoja2!$O$5,Hoja2!$M$5,IF(T214&lt;=Hoja2!$O$6,Hoja2!$M$6,IF(T214&lt;=Hoja2!$O$7,Hoja2!$M$7,IF(T214&lt;=Hoja2!$O$8,Hoja2!$M$8,IF(T214&lt;=Hoja2!$O$9,Hoja2!$M$9,IF(S214&lt;=Hoja2!$O$10,Hoja2!$M$10,IF(S214&lt;=Hoja2!$O$11,Hoja2!$M$11,8))))))))</f>
        <v>0</v>
      </c>
      <c r="W214" s="156" t="str">
        <f t="shared" si="7"/>
        <v>si</v>
      </c>
      <c r="X214" s="157" t="str">
        <f t="shared" si="8"/>
        <v>no</v>
      </c>
      <c r="Y214" s="129"/>
      <c r="Z214" s="129"/>
      <c r="AA214" s="158">
        <f t="shared" si="37"/>
        <v>0</v>
      </c>
      <c r="AB214" s="159">
        <f t="shared" si="38"/>
        <v>0</v>
      </c>
      <c r="AC214" s="159">
        <f t="shared" si="39"/>
        <v>0</v>
      </c>
      <c r="AD214" s="159">
        <f t="shared" si="40"/>
        <v>0</v>
      </c>
      <c r="AE214" s="209">
        <f t="shared" si="41"/>
        <v>0</v>
      </c>
      <c r="AF214" s="210">
        <f t="shared" si="42"/>
        <v>0</v>
      </c>
      <c r="AG214" s="210">
        <f t="shared" si="43"/>
        <v>0</v>
      </c>
      <c r="AH214" s="210">
        <f t="shared" si="44"/>
        <v>0</v>
      </c>
      <c r="AI214" s="211">
        <f t="shared" si="45"/>
        <v>0</v>
      </c>
      <c r="AJ214" s="212">
        <f t="shared" si="46"/>
        <v>0</v>
      </c>
      <c r="AK214" s="129"/>
      <c r="AL214" s="213">
        <f t="shared" si="47"/>
        <v>0</v>
      </c>
      <c r="AM214" s="214">
        <f t="shared" si="48"/>
        <v>0</v>
      </c>
      <c r="AN214" s="214">
        <f t="shared" si="49"/>
        <v>75000</v>
      </c>
      <c r="AO214" s="215">
        <f t="shared" si="23"/>
        <v>0</v>
      </c>
      <c r="AP214" s="172">
        <f t="shared" si="9"/>
        <v>308010.3059</v>
      </c>
      <c r="AQ214" s="129"/>
      <c r="AR214" s="216">
        <f t="shared" si="50"/>
        <v>35000</v>
      </c>
      <c r="AS214" s="217">
        <f t="shared" si="51"/>
        <v>28083.70595</v>
      </c>
      <c r="AT214" s="217">
        <f t="shared" si="24"/>
        <v>1000</v>
      </c>
      <c r="AU214" s="218">
        <f t="shared" si="30"/>
        <v>3000</v>
      </c>
      <c r="AV214" s="129"/>
      <c r="AW214" s="219">
        <f t="shared" ref="AW214:AX214" si="465">+IF(SUM(U209:U213)&gt;SUM(AW209:AW213),1,0)</f>
        <v>0</v>
      </c>
      <c r="AX214" s="220">
        <f t="shared" si="465"/>
        <v>1</v>
      </c>
      <c r="AY214" s="129"/>
      <c r="AZ214" s="181">
        <f t="shared" si="11"/>
        <v>3214.310867</v>
      </c>
      <c r="BA214" s="129"/>
      <c r="BB214" s="129"/>
      <c r="BC214" s="129"/>
      <c r="BD214" s="129"/>
      <c r="BE214" s="129"/>
      <c r="BF214" s="129"/>
      <c r="BG214" s="129"/>
      <c r="BH214" s="129"/>
      <c r="BI214" s="129"/>
      <c r="BJ214" s="129"/>
      <c r="BK214" s="129"/>
      <c r="BL214" s="129"/>
      <c r="BM214" s="129"/>
      <c r="BN214" s="129"/>
      <c r="BO214" s="129"/>
      <c r="BP214" s="129">
        <f t="shared" si="2"/>
        <v>180000</v>
      </c>
      <c r="BQ214" s="129">
        <f t="shared" si="3"/>
        <v>225000</v>
      </c>
      <c r="BR214" s="129">
        <f t="shared" si="4"/>
        <v>360000</v>
      </c>
    </row>
    <row r="215" ht="14.25" customHeight="1">
      <c r="A215" s="63">
        <f t="shared" si="12"/>
        <v>212</v>
      </c>
      <c r="C215" s="205">
        <f t="shared" si="33"/>
        <v>0</v>
      </c>
      <c r="D215" s="176">
        <f t="shared" si="34"/>
        <v>85066.54186</v>
      </c>
      <c r="E215" s="206">
        <f t="shared" si="5"/>
        <v>85066.54186</v>
      </c>
      <c r="F215" s="129"/>
      <c r="G215" s="205">
        <f t="shared" si="15"/>
        <v>22000</v>
      </c>
      <c r="H215" s="206">
        <f t="shared" si="16"/>
        <v>60000</v>
      </c>
      <c r="I215" s="129"/>
      <c r="J215" s="207">
        <f t="shared" si="35"/>
        <v>0</v>
      </c>
      <c r="K215" s="208">
        <f t="shared" si="54"/>
        <v>188850.1526</v>
      </c>
      <c r="L215" s="129"/>
      <c r="M215" s="129"/>
      <c r="N215" s="129"/>
      <c r="O215" s="129"/>
      <c r="P215" s="129"/>
      <c r="Q215" s="129">
        <v>0.0</v>
      </c>
      <c r="R215" s="129">
        <v>0.0</v>
      </c>
      <c r="S215" s="129">
        <f t="shared" ref="S215:T215" si="466">+IF(Q215=1,RAND(),0)</f>
        <v>0</v>
      </c>
      <c r="T215" s="129">
        <f t="shared" si="466"/>
        <v>0</v>
      </c>
      <c r="U215" s="129">
        <f>+IF(S215=0,0,IF(S215&lt;=Hoja2!$N$5,Hoja2!$M$5,IF(Hoja2!M214&lt;=Hoja2!$N$6,Hoja2!$M$6,IF(S215&lt;=Hoja2!$N$7,Hoja2!$M$7,IF(S215&lt;=Hoja2!$N$8,Hoja2!$M$8,IF(S215&lt;=Hoja2!$N$9,Hoja2!$M$9,6))))))</f>
        <v>0</v>
      </c>
      <c r="V215" s="129">
        <f>+IF(T215=0,0,IF(T215&lt;=Hoja2!$O$5,Hoja2!$M$5,IF(T215&lt;=Hoja2!$O$6,Hoja2!$M$6,IF(T215&lt;=Hoja2!$O$7,Hoja2!$M$7,IF(T215&lt;=Hoja2!$O$8,Hoja2!$M$8,IF(T215&lt;=Hoja2!$O$9,Hoja2!$M$9,IF(S215&lt;=Hoja2!$O$10,Hoja2!$M$10,IF(S215&lt;=Hoja2!$O$11,Hoja2!$M$11,8))))))))</f>
        <v>0</v>
      </c>
      <c r="W215" s="156" t="str">
        <f t="shared" si="7"/>
        <v>si</v>
      </c>
      <c r="X215" s="157" t="str">
        <f t="shared" si="8"/>
        <v>no</v>
      </c>
      <c r="Y215" s="129"/>
      <c r="Z215" s="129"/>
      <c r="AA215" s="158">
        <f t="shared" si="37"/>
        <v>0</v>
      </c>
      <c r="AB215" s="159">
        <f t="shared" si="38"/>
        <v>110000</v>
      </c>
      <c r="AC215" s="159">
        <f t="shared" si="39"/>
        <v>0</v>
      </c>
      <c r="AD215" s="159">
        <f t="shared" si="40"/>
        <v>0</v>
      </c>
      <c r="AE215" s="209">
        <f t="shared" si="41"/>
        <v>0</v>
      </c>
      <c r="AF215" s="210">
        <f t="shared" si="42"/>
        <v>0</v>
      </c>
      <c r="AG215" s="210">
        <f t="shared" si="43"/>
        <v>0</v>
      </c>
      <c r="AH215" s="210">
        <f t="shared" si="44"/>
        <v>0</v>
      </c>
      <c r="AI215" s="211">
        <f t="shared" si="45"/>
        <v>0</v>
      </c>
      <c r="AJ215" s="212">
        <f t="shared" si="46"/>
        <v>0</v>
      </c>
      <c r="AK215" s="129"/>
      <c r="AL215" s="213">
        <f t="shared" si="47"/>
        <v>0</v>
      </c>
      <c r="AM215" s="214">
        <f t="shared" si="48"/>
        <v>0</v>
      </c>
      <c r="AN215" s="214">
        <f t="shared" si="49"/>
        <v>0</v>
      </c>
      <c r="AO215" s="215">
        <f t="shared" si="23"/>
        <v>0</v>
      </c>
      <c r="AP215" s="172">
        <f t="shared" si="9"/>
        <v>274933.4581</v>
      </c>
      <c r="AQ215" s="129"/>
      <c r="AR215" s="216">
        <f t="shared" si="50"/>
        <v>5000</v>
      </c>
      <c r="AS215" s="217">
        <f t="shared" si="51"/>
        <v>3923.152224</v>
      </c>
      <c r="AT215" s="217">
        <f t="shared" si="24"/>
        <v>1000</v>
      </c>
      <c r="AU215" s="218">
        <f t="shared" si="30"/>
        <v>3000</v>
      </c>
      <c r="AV215" s="129"/>
      <c r="AW215" s="219">
        <f t="shared" ref="AW215:AX215" si="467">+IF(SUM(U210:U214)&gt;SUM(AW210:AW214),1,0)</f>
        <v>0</v>
      </c>
      <c r="AX215" s="220">
        <f t="shared" si="467"/>
        <v>1</v>
      </c>
      <c r="AY215" s="129"/>
      <c r="AZ215" s="181">
        <f t="shared" si="11"/>
        <v>2230.814905</v>
      </c>
      <c r="BA215" s="129"/>
      <c r="BB215" s="129"/>
      <c r="BC215" s="129"/>
      <c r="BD215" s="129"/>
      <c r="BE215" s="129"/>
      <c r="BF215" s="129"/>
      <c r="BG215" s="129"/>
      <c r="BH215" s="129"/>
      <c r="BI215" s="129"/>
      <c r="BJ215" s="129"/>
      <c r="BK215" s="129"/>
      <c r="BL215" s="129"/>
      <c r="BM215" s="129"/>
      <c r="BN215" s="129"/>
      <c r="BO215" s="129"/>
      <c r="BP215" s="129">
        <f t="shared" si="2"/>
        <v>180000</v>
      </c>
      <c r="BQ215" s="129">
        <f t="shared" si="3"/>
        <v>225000</v>
      </c>
      <c r="BR215" s="129">
        <f t="shared" si="4"/>
        <v>360000</v>
      </c>
    </row>
    <row r="216" ht="14.25" customHeight="1">
      <c r="A216" s="63">
        <f t="shared" si="12"/>
        <v>213</v>
      </c>
      <c r="C216" s="205">
        <f t="shared" si="33"/>
        <v>0</v>
      </c>
      <c r="D216" s="176">
        <f t="shared" si="34"/>
        <v>126772.4883</v>
      </c>
      <c r="E216" s="206">
        <f t="shared" si="5"/>
        <v>126772.4883</v>
      </c>
      <c r="F216" s="129"/>
      <c r="G216" s="205">
        <f t="shared" si="15"/>
        <v>21000</v>
      </c>
      <c r="H216" s="206">
        <f t="shared" si="16"/>
        <v>57000</v>
      </c>
      <c r="I216" s="129"/>
      <c r="J216" s="207">
        <f t="shared" si="35"/>
        <v>10191.10214</v>
      </c>
      <c r="K216" s="208">
        <f t="shared" si="54"/>
        <v>211390.3563</v>
      </c>
      <c r="L216" s="129"/>
      <c r="M216" s="129"/>
      <c r="N216" s="129"/>
      <c r="O216" s="129"/>
      <c r="P216" s="129"/>
      <c r="Q216" s="129">
        <v>0.0</v>
      </c>
      <c r="R216" s="129">
        <v>0.0</v>
      </c>
      <c r="S216" s="129">
        <f t="shared" ref="S216:T216" si="468">+IF(Q216=1,RAND(),0)</f>
        <v>0</v>
      </c>
      <c r="T216" s="129">
        <f t="shared" si="468"/>
        <v>0</v>
      </c>
      <c r="U216" s="129">
        <f>+IF(S216=0,0,IF(S216&lt;=Hoja2!$N$5,Hoja2!$M$5,IF(Hoja2!M215&lt;=Hoja2!$N$6,Hoja2!$M$6,IF(S216&lt;=Hoja2!$N$7,Hoja2!$M$7,IF(S216&lt;=Hoja2!$N$8,Hoja2!$M$8,IF(S216&lt;=Hoja2!$N$9,Hoja2!$M$9,6))))))</f>
        <v>0</v>
      </c>
      <c r="V216" s="129">
        <f>+IF(T216=0,0,IF(T216&lt;=Hoja2!$O$5,Hoja2!$M$5,IF(T216&lt;=Hoja2!$O$6,Hoja2!$M$6,IF(T216&lt;=Hoja2!$O$7,Hoja2!$M$7,IF(T216&lt;=Hoja2!$O$8,Hoja2!$M$8,IF(T216&lt;=Hoja2!$O$9,Hoja2!$M$9,IF(S216&lt;=Hoja2!$O$10,Hoja2!$M$10,IF(S216&lt;=Hoja2!$O$11,Hoja2!$M$11,8))))))))</f>
        <v>0</v>
      </c>
      <c r="W216" s="156" t="str">
        <f t="shared" si="7"/>
        <v>si</v>
      </c>
      <c r="X216" s="157" t="str">
        <f t="shared" si="8"/>
        <v>no</v>
      </c>
      <c r="Y216" s="129"/>
      <c r="Z216" s="129"/>
      <c r="AA216" s="158">
        <f t="shared" si="37"/>
        <v>0</v>
      </c>
      <c r="AB216" s="159">
        <f t="shared" si="38"/>
        <v>0</v>
      </c>
      <c r="AC216" s="159">
        <f t="shared" si="39"/>
        <v>0</v>
      </c>
      <c r="AD216" s="159">
        <f t="shared" si="40"/>
        <v>0</v>
      </c>
      <c r="AE216" s="209">
        <f t="shared" si="41"/>
        <v>0</v>
      </c>
      <c r="AF216" s="210">
        <f t="shared" si="42"/>
        <v>0</v>
      </c>
      <c r="AG216" s="210">
        <f t="shared" si="43"/>
        <v>0</v>
      </c>
      <c r="AH216" s="210">
        <f t="shared" si="44"/>
        <v>0</v>
      </c>
      <c r="AI216" s="211">
        <f t="shared" si="45"/>
        <v>0</v>
      </c>
      <c r="AJ216" s="212">
        <f t="shared" si="46"/>
        <v>0</v>
      </c>
      <c r="AK216" s="129"/>
      <c r="AL216" s="213">
        <f t="shared" si="47"/>
        <v>0</v>
      </c>
      <c r="AM216" s="214">
        <f t="shared" si="48"/>
        <v>0</v>
      </c>
      <c r="AN216" s="214">
        <f t="shared" si="49"/>
        <v>0</v>
      </c>
      <c r="AO216" s="215">
        <f t="shared" si="23"/>
        <v>0</v>
      </c>
      <c r="AP216" s="172">
        <f t="shared" si="9"/>
        <v>233227.5117</v>
      </c>
      <c r="AQ216" s="129"/>
      <c r="AR216" s="216">
        <f t="shared" si="50"/>
        <v>0</v>
      </c>
      <c r="AS216" s="217">
        <f t="shared" si="51"/>
        <v>294.0535363</v>
      </c>
      <c r="AT216" s="217">
        <f t="shared" si="24"/>
        <v>1000</v>
      </c>
      <c r="AU216" s="218">
        <f t="shared" si="30"/>
        <v>3000</v>
      </c>
      <c r="AV216" s="129"/>
      <c r="AW216" s="219">
        <f t="shared" ref="AW216:AX216" si="469">+IF(SUM(U211:U215)&gt;SUM(AW211:AW215),1,0)</f>
        <v>0</v>
      </c>
      <c r="AX216" s="220">
        <f t="shared" si="469"/>
        <v>1</v>
      </c>
      <c r="AY216" s="129"/>
      <c r="AZ216" s="181">
        <f t="shared" si="11"/>
        <v>3381.054543</v>
      </c>
      <c r="BA216" s="129"/>
      <c r="BB216" s="129"/>
      <c r="BC216" s="129"/>
      <c r="BD216" s="129"/>
      <c r="BE216" s="129"/>
      <c r="BF216" s="129"/>
      <c r="BG216" s="129"/>
      <c r="BH216" s="129"/>
      <c r="BI216" s="129"/>
      <c r="BJ216" s="129"/>
      <c r="BK216" s="129"/>
      <c r="BL216" s="129"/>
      <c r="BM216" s="129"/>
      <c r="BN216" s="129"/>
      <c r="BO216" s="129"/>
      <c r="BP216" s="129">
        <f t="shared" si="2"/>
        <v>180000</v>
      </c>
      <c r="BQ216" s="129">
        <f t="shared" si="3"/>
        <v>225000</v>
      </c>
      <c r="BR216" s="129">
        <f t="shared" si="4"/>
        <v>360000</v>
      </c>
    </row>
    <row r="217" ht="14.25" customHeight="1">
      <c r="A217" s="63">
        <f t="shared" si="12"/>
        <v>214</v>
      </c>
      <c r="C217" s="205">
        <f t="shared" si="33"/>
        <v>0</v>
      </c>
      <c r="D217" s="176">
        <f t="shared" si="34"/>
        <v>93806.10071</v>
      </c>
      <c r="E217" s="206">
        <f t="shared" si="5"/>
        <v>93806.10071</v>
      </c>
      <c r="F217" s="129"/>
      <c r="G217" s="205">
        <f t="shared" si="15"/>
        <v>20000</v>
      </c>
      <c r="H217" s="206">
        <f t="shared" si="16"/>
        <v>54000</v>
      </c>
      <c r="I217" s="129"/>
      <c r="J217" s="207">
        <f t="shared" si="35"/>
        <v>20772.51354</v>
      </c>
      <c r="K217" s="208">
        <f t="shared" si="54"/>
        <v>125030.4869</v>
      </c>
      <c r="L217" s="129"/>
      <c r="M217" s="129"/>
      <c r="N217" s="129"/>
      <c r="O217" s="129"/>
      <c r="P217" s="129"/>
      <c r="Q217" s="129">
        <v>0.0</v>
      </c>
      <c r="R217" s="129">
        <v>0.0</v>
      </c>
      <c r="S217" s="129">
        <f t="shared" ref="S217:T217" si="470">+IF(Q217=1,RAND(),0)</f>
        <v>0</v>
      </c>
      <c r="T217" s="129">
        <f t="shared" si="470"/>
        <v>0</v>
      </c>
      <c r="U217" s="129">
        <f>+IF(S217=0,0,IF(S217&lt;=Hoja2!$N$5,Hoja2!$M$5,IF(Hoja2!M216&lt;=Hoja2!$N$6,Hoja2!$M$6,IF(S217&lt;=Hoja2!$N$7,Hoja2!$M$7,IF(S217&lt;=Hoja2!$N$8,Hoja2!$M$8,IF(S217&lt;=Hoja2!$N$9,Hoja2!$M$9,6))))))</f>
        <v>0</v>
      </c>
      <c r="V217" s="129">
        <f>+IF(T217=0,0,IF(T217&lt;=Hoja2!$O$5,Hoja2!$M$5,IF(T217&lt;=Hoja2!$O$6,Hoja2!$M$6,IF(T217&lt;=Hoja2!$O$7,Hoja2!$M$7,IF(T217&lt;=Hoja2!$O$8,Hoja2!$M$8,IF(T217&lt;=Hoja2!$O$9,Hoja2!$M$9,IF(S217&lt;=Hoja2!$O$10,Hoja2!$M$10,IF(S217&lt;=Hoja2!$O$11,Hoja2!$M$11,8))))))))</f>
        <v>0</v>
      </c>
      <c r="W217" s="156" t="str">
        <f t="shared" si="7"/>
        <v>si</v>
      </c>
      <c r="X217" s="157" t="str">
        <f t="shared" si="8"/>
        <v>no</v>
      </c>
      <c r="Y217" s="129"/>
      <c r="Z217" s="129"/>
      <c r="AA217" s="158">
        <f t="shared" si="37"/>
        <v>0</v>
      </c>
      <c r="AB217" s="159">
        <f t="shared" si="38"/>
        <v>0</v>
      </c>
      <c r="AC217" s="159">
        <f t="shared" si="39"/>
        <v>0</v>
      </c>
      <c r="AD217" s="159">
        <f t="shared" si="40"/>
        <v>0</v>
      </c>
      <c r="AE217" s="209">
        <f t="shared" si="41"/>
        <v>110000</v>
      </c>
      <c r="AF217" s="210">
        <f t="shared" si="42"/>
        <v>0</v>
      </c>
      <c r="AG217" s="210">
        <f t="shared" si="43"/>
        <v>0</v>
      </c>
      <c r="AH217" s="210">
        <f t="shared" si="44"/>
        <v>0</v>
      </c>
      <c r="AI217" s="211">
        <f t="shared" si="45"/>
        <v>0</v>
      </c>
      <c r="AJ217" s="212">
        <f t="shared" si="46"/>
        <v>0</v>
      </c>
      <c r="AK217" s="129"/>
      <c r="AL217" s="213">
        <f t="shared" si="47"/>
        <v>0</v>
      </c>
      <c r="AM217" s="214">
        <f t="shared" si="48"/>
        <v>75000</v>
      </c>
      <c r="AN217" s="214">
        <f t="shared" si="49"/>
        <v>75000</v>
      </c>
      <c r="AO217" s="215">
        <f t="shared" si="23"/>
        <v>0</v>
      </c>
      <c r="AP217" s="172">
        <f t="shared" si="9"/>
        <v>266193.8993</v>
      </c>
      <c r="AQ217" s="129"/>
      <c r="AR217" s="216">
        <f t="shared" si="50"/>
        <v>0</v>
      </c>
      <c r="AS217" s="217">
        <f t="shared" si="51"/>
        <v>-33.61238606</v>
      </c>
      <c r="AT217" s="217">
        <f t="shared" si="24"/>
        <v>1000</v>
      </c>
      <c r="AU217" s="218">
        <f t="shared" si="30"/>
        <v>3000</v>
      </c>
      <c r="AV217" s="129"/>
      <c r="AW217" s="219">
        <f t="shared" ref="AW217:AX217" si="471">+IF(SUM(U212:U216)&gt;SUM(AW212:AW216),1,0)</f>
        <v>0</v>
      </c>
      <c r="AX217" s="220">
        <f t="shared" si="471"/>
        <v>0</v>
      </c>
      <c r="AY217" s="129"/>
      <c r="AZ217" s="181">
        <f t="shared" si="11"/>
        <v>1569.078243</v>
      </c>
      <c r="BA217" s="129"/>
      <c r="BB217" s="129"/>
      <c r="BC217" s="129"/>
      <c r="BD217" s="129"/>
      <c r="BE217" s="129"/>
      <c r="BF217" s="129"/>
      <c r="BG217" s="129"/>
      <c r="BH217" s="129"/>
      <c r="BI217" s="129"/>
      <c r="BJ217" s="129"/>
      <c r="BK217" s="129"/>
      <c r="BL217" s="129"/>
      <c r="BM217" s="129"/>
      <c r="BN217" s="129"/>
      <c r="BO217" s="129"/>
      <c r="BP217" s="129">
        <f t="shared" si="2"/>
        <v>180000</v>
      </c>
      <c r="BQ217" s="129">
        <f t="shared" si="3"/>
        <v>225000</v>
      </c>
      <c r="BR217" s="129">
        <f t="shared" si="4"/>
        <v>360000</v>
      </c>
    </row>
    <row r="218" ht="14.25" customHeight="1">
      <c r="A218" s="63">
        <f t="shared" si="12"/>
        <v>215</v>
      </c>
      <c r="C218" s="205">
        <f t="shared" si="33"/>
        <v>80200</v>
      </c>
      <c r="D218" s="176">
        <f t="shared" si="34"/>
        <v>105831.3947</v>
      </c>
      <c r="E218" s="206">
        <f t="shared" si="5"/>
        <v>186031.3947</v>
      </c>
      <c r="F218" s="129"/>
      <c r="G218" s="205">
        <f t="shared" si="15"/>
        <v>19000</v>
      </c>
      <c r="H218" s="206">
        <f t="shared" si="16"/>
        <v>51000</v>
      </c>
      <c r="I218" s="129"/>
      <c r="J218" s="207">
        <f t="shared" si="35"/>
        <v>31091.77013</v>
      </c>
      <c r="K218" s="208">
        <f t="shared" si="54"/>
        <v>74374.40274</v>
      </c>
      <c r="L218" s="129"/>
      <c r="M218" s="129"/>
      <c r="N218" s="129"/>
      <c r="O218" s="129"/>
      <c r="P218" s="129"/>
      <c r="Q218" s="129">
        <v>0.0</v>
      </c>
      <c r="R218" s="129">
        <v>0.0</v>
      </c>
      <c r="S218" s="129">
        <f t="shared" ref="S218:T218" si="472">+IF(Q218=1,RAND(),0)</f>
        <v>0</v>
      </c>
      <c r="T218" s="129">
        <f t="shared" si="472"/>
        <v>0</v>
      </c>
      <c r="U218" s="129">
        <f>+IF(S218=0,0,IF(S218&lt;=Hoja2!$N$5,Hoja2!$M$5,IF(Hoja2!M217&lt;=Hoja2!$N$6,Hoja2!$M$6,IF(S218&lt;=Hoja2!$N$7,Hoja2!$M$7,IF(S218&lt;=Hoja2!$N$8,Hoja2!$M$8,IF(S218&lt;=Hoja2!$N$9,Hoja2!$M$9,6))))))</f>
        <v>0</v>
      </c>
      <c r="V218" s="129">
        <f>+IF(T218=0,0,IF(T218&lt;=Hoja2!$O$5,Hoja2!$M$5,IF(T218&lt;=Hoja2!$O$6,Hoja2!$M$6,IF(T218&lt;=Hoja2!$O$7,Hoja2!$M$7,IF(T218&lt;=Hoja2!$O$8,Hoja2!$M$8,IF(T218&lt;=Hoja2!$O$9,Hoja2!$M$9,IF(S218&lt;=Hoja2!$O$10,Hoja2!$M$10,IF(S218&lt;=Hoja2!$O$11,Hoja2!$M$11,8))))))))</f>
        <v>0</v>
      </c>
      <c r="W218" s="156" t="str">
        <f t="shared" si="7"/>
        <v>si</v>
      </c>
      <c r="X218" s="157" t="str">
        <f t="shared" si="8"/>
        <v>no</v>
      </c>
      <c r="Y218" s="129"/>
      <c r="Z218" s="129"/>
      <c r="AA218" s="158">
        <f t="shared" si="37"/>
        <v>0</v>
      </c>
      <c r="AB218" s="159">
        <f t="shared" si="38"/>
        <v>0</v>
      </c>
      <c r="AC218" s="159">
        <f t="shared" si="39"/>
        <v>0</v>
      </c>
      <c r="AD218" s="159">
        <f t="shared" si="40"/>
        <v>0</v>
      </c>
      <c r="AE218" s="209">
        <f t="shared" si="41"/>
        <v>0</v>
      </c>
      <c r="AF218" s="210">
        <f t="shared" si="42"/>
        <v>0</v>
      </c>
      <c r="AG218" s="210">
        <f t="shared" si="43"/>
        <v>73000</v>
      </c>
      <c r="AH218" s="210">
        <f t="shared" si="44"/>
        <v>0</v>
      </c>
      <c r="AI218" s="211">
        <f t="shared" si="45"/>
        <v>0</v>
      </c>
      <c r="AJ218" s="212">
        <f t="shared" si="46"/>
        <v>0</v>
      </c>
      <c r="AK218" s="129"/>
      <c r="AL218" s="213">
        <f t="shared" si="47"/>
        <v>115200</v>
      </c>
      <c r="AM218" s="214">
        <f t="shared" si="48"/>
        <v>0</v>
      </c>
      <c r="AN218" s="214">
        <f t="shared" si="49"/>
        <v>0</v>
      </c>
      <c r="AO218" s="215">
        <f t="shared" si="23"/>
        <v>0</v>
      </c>
      <c r="AP218" s="172">
        <f t="shared" si="9"/>
        <v>173968.6053</v>
      </c>
      <c r="AQ218" s="129"/>
      <c r="AR218" s="216">
        <f t="shared" si="50"/>
        <v>35000</v>
      </c>
      <c r="AS218" s="217">
        <f t="shared" si="51"/>
        <v>29974.70599</v>
      </c>
      <c r="AT218" s="217">
        <f t="shared" si="24"/>
        <v>1000</v>
      </c>
      <c r="AU218" s="218">
        <f t="shared" si="30"/>
        <v>3000</v>
      </c>
      <c r="AV218" s="129"/>
      <c r="AW218" s="219">
        <f t="shared" ref="AW218:AX218" si="473">+IF(SUM(U213:U217)&gt;SUM(AW213:AW217),1,0)</f>
        <v>0</v>
      </c>
      <c r="AX218" s="220">
        <f t="shared" si="473"/>
        <v>0</v>
      </c>
      <c r="AY218" s="129"/>
      <c r="AZ218" s="181">
        <f t="shared" si="11"/>
        <v>2450.898438</v>
      </c>
      <c r="BA218" s="129"/>
      <c r="BB218" s="129"/>
      <c r="BC218" s="129"/>
      <c r="BD218" s="129"/>
      <c r="BE218" s="129"/>
      <c r="BF218" s="129"/>
      <c r="BG218" s="129"/>
      <c r="BH218" s="129"/>
      <c r="BI218" s="129"/>
      <c r="BJ218" s="129"/>
      <c r="BK218" s="129"/>
      <c r="BL218" s="129"/>
      <c r="BM218" s="129"/>
      <c r="BN218" s="129"/>
      <c r="BO218" s="129"/>
      <c r="BP218" s="129">
        <f t="shared" si="2"/>
        <v>180000</v>
      </c>
      <c r="BQ218" s="129">
        <f t="shared" si="3"/>
        <v>225000</v>
      </c>
      <c r="BR218" s="129">
        <f t="shared" si="4"/>
        <v>360000</v>
      </c>
    </row>
    <row r="219" ht="14.25" customHeight="1">
      <c r="A219" s="63">
        <f t="shared" si="12"/>
        <v>216</v>
      </c>
      <c r="C219" s="205">
        <f t="shared" si="33"/>
        <v>40000</v>
      </c>
      <c r="D219" s="176">
        <f t="shared" si="34"/>
        <v>43858.79983</v>
      </c>
      <c r="E219" s="206">
        <f t="shared" si="5"/>
        <v>83858.79983</v>
      </c>
      <c r="F219" s="129"/>
      <c r="G219" s="205">
        <f t="shared" si="15"/>
        <v>18000</v>
      </c>
      <c r="H219" s="206">
        <f t="shared" si="16"/>
        <v>48000</v>
      </c>
      <c r="I219" s="129"/>
      <c r="J219" s="207">
        <f t="shared" si="35"/>
        <v>42111.63348</v>
      </c>
      <c r="K219" s="208">
        <f t="shared" si="54"/>
        <v>96848.38477</v>
      </c>
      <c r="L219" s="129"/>
      <c r="M219" s="129"/>
      <c r="N219" s="129"/>
      <c r="O219" s="129"/>
      <c r="P219" s="129"/>
      <c r="Q219" s="129">
        <v>0.0</v>
      </c>
      <c r="R219" s="129">
        <v>0.0</v>
      </c>
      <c r="S219" s="129">
        <f t="shared" ref="S219:T219" si="474">+IF(Q219=1,RAND(),0)</f>
        <v>0</v>
      </c>
      <c r="T219" s="129">
        <f t="shared" si="474"/>
        <v>0</v>
      </c>
      <c r="U219" s="129">
        <f>+IF(S219=0,0,IF(S219&lt;=Hoja2!$N$5,Hoja2!$M$5,IF(Hoja2!M218&lt;=Hoja2!$N$6,Hoja2!$M$6,IF(S219&lt;=Hoja2!$N$7,Hoja2!$M$7,IF(S219&lt;=Hoja2!$N$8,Hoja2!$M$8,IF(S219&lt;=Hoja2!$N$9,Hoja2!$M$9,6))))))</f>
        <v>0</v>
      </c>
      <c r="V219" s="129">
        <f>+IF(T219=0,0,IF(T219&lt;=Hoja2!$O$5,Hoja2!$M$5,IF(T219&lt;=Hoja2!$O$6,Hoja2!$M$6,IF(T219&lt;=Hoja2!$O$7,Hoja2!$M$7,IF(T219&lt;=Hoja2!$O$8,Hoja2!$M$8,IF(T219&lt;=Hoja2!$O$9,Hoja2!$M$9,IF(S219&lt;=Hoja2!$O$10,Hoja2!$M$10,IF(S219&lt;=Hoja2!$O$11,Hoja2!$M$11,8))))))))</f>
        <v>0</v>
      </c>
      <c r="W219" s="156" t="str">
        <f t="shared" si="7"/>
        <v>si</v>
      </c>
      <c r="X219" s="157" t="str">
        <f t="shared" si="8"/>
        <v>no</v>
      </c>
      <c r="Y219" s="129"/>
      <c r="Z219" s="129"/>
      <c r="AA219" s="158">
        <f t="shared" si="37"/>
        <v>0</v>
      </c>
      <c r="AB219" s="159">
        <f t="shared" si="38"/>
        <v>0</v>
      </c>
      <c r="AC219" s="159">
        <f t="shared" si="39"/>
        <v>0</v>
      </c>
      <c r="AD219" s="159">
        <f t="shared" si="40"/>
        <v>0</v>
      </c>
      <c r="AE219" s="209">
        <f t="shared" si="41"/>
        <v>0</v>
      </c>
      <c r="AF219" s="210">
        <f t="shared" si="42"/>
        <v>0</v>
      </c>
      <c r="AG219" s="210">
        <f t="shared" si="43"/>
        <v>0</v>
      </c>
      <c r="AH219" s="210">
        <f t="shared" si="44"/>
        <v>0</v>
      </c>
      <c r="AI219" s="211">
        <f t="shared" si="45"/>
        <v>0</v>
      </c>
      <c r="AJ219" s="212">
        <f t="shared" si="46"/>
        <v>0</v>
      </c>
      <c r="AK219" s="129"/>
      <c r="AL219" s="213">
        <f t="shared" si="47"/>
        <v>-5200</v>
      </c>
      <c r="AM219" s="214">
        <f t="shared" si="48"/>
        <v>0</v>
      </c>
      <c r="AN219" s="214">
        <f t="shared" si="49"/>
        <v>75000</v>
      </c>
      <c r="AO219" s="215">
        <f t="shared" si="23"/>
        <v>0</v>
      </c>
      <c r="AP219" s="172">
        <f t="shared" si="9"/>
        <v>276141.2002</v>
      </c>
      <c r="AQ219" s="129"/>
      <c r="AR219" s="216">
        <f t="shared" si="50"/>
        <v>35000</v>
      </c>
      <c r="AS219" s="217">
        <f t="shared" si="51"/>
        <v>28972.59489</v>
      </c>
      <c r="AT219" s="217">
        <f t="shared" si="24"/>
        <v>1000</v>
      </c>
      <c r="AU219" s="218">
        <f t="shared" si="30"/>
        <v>3000</v>
      </c>
      <c r="AV219" s="129"/>
      <c r="AW219" s="219">
        <f t="shared" ref="AW219:AX219" si="475">+IF(SUM(U214:U218)&gt;SUM(AW214:AW218),1,0)</f>
        <v>0</v>
      </c>
      <c r="AX219" s="220">
        <f t="shared" si="475"/>
        <v>0</v>
      </c>
      <c r="AY219" s="129"/>
      <c r="AZ219" s="181">
        <f t="shared" si="11"/>
        <v>3172.646142</v>
      </c>
      <c r="BA219" s="129"/>
      <c r="BB219" s="129"/>
      <c r="BC219" s="129"/>
      <c r="BD219" s="129"/>
      <c r="BE219" s="129"/>
      <c r="BF219" s="129"/>
      <c r="BG219" s="129"/>
      <c r="BH219" s="129"/>
      <c r="BI219" s="129"/>
      <c r="BJ219" s="129"/>
      <c r="BK219" s="129"/>
      <c r="BL219" s="129"/>
      <c r="BM219" s="129"/>
      <c r="BN219" s="129"/>
      <c r="BO219" s="129"/>
      <c r="BP219" s="129">
        <f t="shared" si="2"/>
        <v>180000</v>
      </c>
      <c r="BQ219" s="129">
        <f t="shared" si="3"/>
        <v>225000</v>
      </c>
      <c r="BR219" s="129">
        <f t="shared" si="4"/>
        <v>360000</v>
      </c>
    </row>
    <row r="220" ht="14.25" customHeight="1">
      <c r="A220" s="63">
        <f t="shared" si="12"/>
        <v>217</v>
      </c>
      <c r="C220" s="205">
        <f t="shared" si="33"/>
        <v>115000</v>
      </c>
      <c r="D220" s="176">
        <f t="shared" si="34"/>
        <v>56939.41618</v>
      </c>
      <c r="E220" s="206">
        <f t="shared" si="5"/>
        <v>171939.4162</v>
      </c>
      <c r="F220" s="129"/>
      <c r="G220" s="205">
        <f t="shared" si="15"/>
        <v>17000</v>
      </c>
      <c r="H220" s="206">
        <f t="shared" si="16"/>
        <v>45000</v>
      </c>
      <c r="I220" s="129"/>
      <c r="J220" s="207">
        <f t="shared" si="35"/>
        <v>51499.21564</v>
      </c>
      <c r="K220" s="208">
        <f t="shared" si="54"/>
        <v>120219.3611</v>
      </c>
      <c r="L220" s="129"/>
      <c r="M220" s="129"/>
      <c r="N220" s="129"/>
      <c r="O220" s="129"/>
      <c r="P220" s="129"/>
      <c r="Q220" s="129">
        <v>0.0</v>
      </c>
      <c r="R220" s="129">
        <v>0.0</v>
      </c>
      <c r="S220" s="129">
        <f t="shared" ref="S220:T220" si="476">+IF(Q220=1,RAND(),0)</f>
        <v>0</v>
      </c>
      <c r="T220" s="129">
        <f t="shared" si="476"/>
        <v>0</v>
      </c>
      <c r="U220" s="129">
        <f>+IF(S220=0,0,IF(S220&lt;=Hoja2!$N$5,Hoja2!$M$5,IF(Hoja2!M219&lt;=Hoja2!$N$6,Hoja2!$M$6,IF(S220&lt;=Hoja2!$N$7,Hoja2!$M$7,IF(S220&lt;=Hoja2!$N$8,Hoja2!$M$8,IF(S220&lt;=Hoja2!$N$9,Hoja2!$M$9,6))))))</f>
        <v>0</v>
      </c>
      <c r="V220" s="129">
        <f>+IF(T220=0,0,IF(T220&lt;=Hoja2!$O$5,Hoja2!$M$5,IF(T220&lt;=Hoja2!$O$6,Hoja2!$M$6,IF(T220&lt;=Hoja2!$O$7,Hoja2!$M$7,IF(T220&lt;=Hoja2!$O$8,Hoja2!$M$8,IF(T220&lt;=Hoja2!$O$9,Hoja2!$M$9,IF(S220&lt;=Hoja2!$O$10,Hoja2!$M$10,IF(S220&lt;=Hoja2!$O$11,Hoja2!$M$11,8))))))))</f>
        <v>0</v>
      </c>
      <c r="W220" s="156" t="str">
        <f t="shared" si="7"/>
        <v>si</v>
      </c>
      <c r="X220" s="157" t="str">
        <f t="shared" si="8"/>
        <v>no</v>
      </c>
      <c r="Y220" s="129"/>
      <c r="Z220" s="129"/>
      <c r="AA220" s="158">
        <f t="shared" si="37"/>
        <v>0</v>
      </c>
      <c r="AB220" s="159">
        <f t="shared" si="38"/>
        <v>0</v>
      </c>
      <c r="AC220" s="159">
        <f t="shared" si="39"/>
        <v>0</v>
      </c>
      <c r="AD220" s="159">
        <f t="shared" si="40"/>
        <v>0</v>
      </c>
      <c r="AE220" s="209">
        <f t="shared" si="41"/>
        <v>0</v>
      </c>
      <c r="AF220" s="210">
        <f t="shared" si="42"/>
        <v>0</v>
      </c>
      <c r="AG220" s="210">
        <f t="shared" si="43"/>
        <v>0</v>
      </c>
      <c r="AH220" s="210">
        <f t="shared" si="44"/>
        <v>0</v>
      </c>
      <c r="AI220" s="211">
        <f t="shared" si="45"/>
        <v>0</v>
      </c>
      <c r="AJ220" s="212">
        <f t="shared" si="46"/>
        <v>0</v>
      </c>
      <c r="AK220" s="129"/>
      <c r="AL220" s="213">
        <f t="shared" si="47"/>
        <v>110000</v>
      </c>
      <c r="AM220" s="214">
        <f t="shared" si="48"/>
        <v>0</v>
      </c>
      <c r="AN220" s="214">
        <f t="shared" si="49"/>
        <v>0</v>
      </c>
      <c r="AO220" s="215">
        <f t="shared" si="23"/>
        <v>0</v>
      </c>
      <c r="AP220" s="172">
        <f t="shared" si="9"/>
        <v>188060.5838</v>
      </c>
      <c r="AQ220" s="129"/>
      <c r="AR220" s="216">
        <f t="shared" si="50"/>
        <v>35000</v>
      </c>
      <c r="AS220" s="217">
        <f t="shared" si="51"/>
        <v>28919.38365</v>
      </c>
      <c r="AT220" s="217">
        <f t="shared" si="24"/>
        <v>1000</v>
      </c>
      <c r="AU220" s="218">
        <f t="shared" si="30"/>
        <v>3000</v>
      </c>
      <c r="AV220" s="129"/>
      <c r="AW220" s="219">
        <f t="shared" ref="AW220:AX220" si="477">+IF(SUM(U215:U219)&gt;SUM(AW215:AW219),1,0)</f>
        <v>0</v>
      </c>
      <c r="AX220" s="220">
        <f t="shared" si="477"/>
        <v>0</v>
      </c>
      <c r="AY220" s="129"/>
      <c r="AZ220" s="181">
        <f t="shared" si="11"/>
        <v>2648.479009</v>
      </c>
      <c r="BA220" s="129"/>
      <c r="BB220" s="129"/>
      <c r="BC220" s="129"/>
      <c r="BD220" s="129"/>
      <c r="BE220" s="129"/>
      <c r="BF220" s="129"/>
      <c r="BG220" s="129"/>
      <c r="BH220" s="129"/>
      <c r="BI220" s="129"/>
      <c r="BJ220" s="129"/>
      <c r="BK220" s="129"/>
      <c r="BL220" s="129"/>
      <c r="BM220" s="129"/>
      <c r="BN220" s="129"/>
      <c r="BO220" s="129"/>
      <c r="BP220" s="129">
        <f t="shared" si="2"/>
        <v>180000</v>
      </c>
      <c r="BQ220" s="129">
        <f t="shared" si="3"/>
        <v>225000</v>
      </c>
      <c r="BR220" s="129">
        <f t="shared" si="4"/>
        <v>360000</v>
      </c>
    </row>
    <row r="221" ht="14.25" customHeight="1">
      <c r="A221" s="63">
        <f t="shared" si="12"/>
        <v>218</v>
      </c>
      <c r="C221" s="205">
        <f t="shared" si="33"/>
        <v>153000</v>
      </c>
      <c r="D221" s="176">
        <f t="shared" si="34"/>
        <v>70339.71113</v>
      </c>
      <c r="E221" s="206">
        <f t="shared" si="5"/>
        <v>223339.7111</v>
      </c>
      <c r="F221" s="129"/>
      <c r="G221" s="205">
        <f t="shared" si="15"/>
        <v>16000</v>
      </c>
      <c r="H221" s="206">
        <f t="shared" si="16"/>
        <v>42000</v>
      </c>
      <c r="I221" s="129"/>
      <c r="J221" s="207">
        <f t="shared" si="35"/>
        <v>61447.99568</v>
      </c>
      <c r="K221" s="208">
        <f t="shared" si="54"/>
        <v>142437.3825</v>
      </c>
      <c r="L221" s="129"/>
      <c r="M221" s="129"/>
      <c r="N221" s="129"/>
      <c r="O221" s="129"/>
      <c r="P221" s="129"/>
      <c r="Q221" s="129">
        <v>0.0</v>
      </c>
      <c r="R221" s="129">
        <v>0.0</v>
      </c>
      <c r="S221" s="129">
        <f t="shared" ref="S221:T221" si="478">+IF(Q221=1,RAND(),0)</f>
        <v>0</v>
      </c>
      <c r="T221" s="129">
        <f t="shared" si="478"/>
        <v>0</v>
      </c>
      <c r="U221" s="129">
        <f>+IF(S221=0,0,IF(S221&lt;=Hoja2!$N$5,Hoja2!$M$5,IF(Hoja2!M220&lt;=Hoja2!$N$6,Hoja2!$M$6,IF(S221&lt;=Hoja2!$N$7,Hoja2!$M$7,IF(S221&lt;=Hoja2!$N$8,Hoja2!$M$8,IF(S221&lt;=Hoja2!$N$9,Hoja2!$M$9,6))))))</f>
        <v>0</v>
      </c>
      <c r="V221" s="129">
        <f>+IF(T221=0,0,IF(T221&lt;=Hoja2!$O$5,Hoja2!$M$5,IF(T221&lt;=Hoja2!$O$6,Hoja2!$M$6,IF(T221&lt;=Hoja2!$O$7,Hoja2!$M$7,IF(T221&lt;=Hoja2!$O$8,Hoja2!$M$8,IF(T221&lt;=Hoja2!$O$9,Hoja2!$M$9,IF(S221&lt;=Hoja2!$O$10,Hoja2!$M$10,IF(S221&lt;=Hoja2!$O$11,Hoja2!$M$11,8))))))))</f>
        <v>0</v>
      </c>
      <c r="W221" s="156" t="str">
        <f t="shared" si="7"/>
        <v>si</v>
      </c>
      <c r="X221" s="157" t="str">
        <f t="shared" si="8"/>
        <v>no</v>
      </c>
      <c r="Y221" s="129"/>
      <c r="Z221" s="129"/>
      <c r="AA221" s="158">
        <f t="shared" si="37"/>
        <v>0</v>
      </c>
      <c r="AB221" s="159">
        <f t="shared" si="38"/>
        <v>0</v>
      </c>
      <c r="AC221" s="159">
        <f t="shared" si="39"/>
        <v>0</v>
      </c>
      <c r="AD221" s="159">
        <f t="shared" si="40"/>
        <v>0</v>
      </c>
      <c r="AE221" s="209">
        <f t="shared" si="41"/>
        <v>0</v>
      </c>
      <c r="AF221" s="210">
        <f t="shared" si="42"/>
        <v>0</v>
      </c>
      <c r="AG221" s="210">
        <f t="shared" si="43"/>
        <v>0</v>
      </c>
      <c r="AH221" s="210">
        <f t="shared" si="44"/>
        <v>0</v>
      </c>
      <c r="AI221" s="211">
        <f t="shared" si="45"/>
        <v>0</v>
      </c>
      <c r="AJ221" s="212">
        <f t="shared" si="46"/>
        <v>0</v>
      </c>
      <c r="AK221" s="129"/>
      <c r="AL221" s="213">
        <f t="shared" si="47"/>
        <v>73000</v>
      </c>
      <c r="AM221" s="214">
        <f t="shared" si="48"/>
        <v>0</v>
      </c>
      <c r="AN221" s="214">
        <f t="shared" si="49"/>
        <v>0</v>
      </c>
      <c r="AO221" s="215">
        <f t="shared" si="23"/>
        <v>0</v>
      </c>
      <c r="AP221" s="172">
        <f t="shared" si="9"/>
        <v>136660.2889</v>
      </c>
      <c r="AQ221" s="129"/>
      <c r="AR221" s="216">
        <f t="shared" si="50"/>
        <v>35000</v>
      </c>
      <c r="AS221" s="217">
        <f t="shared" si="51"/>
        <v>28599.70505</v>
      </c>
      <c r="AT221" s="217">
        <f t="shared" si="24"/>
        <v>1000</v>
      </c>
      <c r="AU221" s="218">
        <f t="shared" si="30"/>
        <v>3000</v>
      </c>
      <c r="AV221" s="129"/>
      <c r="AW221" s="219">
        <f t="shared" ref="AW221:AX221" si="479">+IF(SUM(U216:U220)&gt;SUM(AW216:AW220),1,0)</f>
        <v>0</v>
      </c>
      <c r="AX221" s="220">
        <f t="shared" si="479"/>
        <v>0</v>
      </c>
      <c r="AY221" s="129"/>
      <c r="AZ221" s="181">
        <f t="shared" si="11"/>
        <v>2099.678355</v>
      </c>
      <c r="BA221" s="129"/>
      <c r="BB221" s="129"/>
      <c r="BC221" s="129"/>
      <c r="BD221" s="129"/>
      <c r="BE221" s="129"/>
      <c r="BF221" s="129"/>
      <c r="BG221" s="129"/>
      <c r="BH221" s="129"/>
      <c r="BI221" s="129"/>
      <c r="BJ221" s="129"/>
      <c r="BK221" s="129"/>
      <c r="BL221" s="129"/>
      <c r="BM221" s="129"/>
      <c r="BN221" s="129"/>
      <c r="BO221" s="129"/>
      <c r="BP221" s="129">
        <f t="shared" si="2"/>
        <v>180000</v>
      </c>
      <c r="BQ221" s="129">
        <f t="shared" si="3"/>
        <v>225000</v>
      </c>
      <c r="BR221" s="129">
        <f t="shared" si="4"/>
        <v>360000</v>
      </c>
    </row>
    <row r="222" ht="14.25" customHeight="1">
      <c r="A222" s="63">
        <f t="shared" si="12"/>
        <v>219</v>
      </c>
      <c r="C222" s="205">
        <f t="shared" si="33"/>
        <v>118000</v>
      </c>
      <c r="D222" s="176">
        <f t="shared" si="34"/>
        <v>84413.82964</v>
      </c>
      <c r="E222" s="206">
        <f t="shared" si="5"/>
        <v>202413.8296</v>
      </c>
      <c r="F222" s="129"/>
      <c r="G222" s="205">
        <f t="shared" si="15"/>
        <v>15000</v>
      </c>
      <c r="H222" s="206">
        <f t="shared" si="16"/>
        <v>39000</v>
      </c>
      <c r="I222" s="129"/>
      <c r="J222" s="207">
        <f t="shared" si="35"/>
        <v>71706.60808</v>
      </c>
      <c r="K222" s="208">
        <f t="shared" si="54"/>
        <v>54678.05131</v>
      </c>
      <c r="L222" s="129"/>
      <c r="M222" s="129"/>
      <c r="N222" s="129"/>
      <c r="O222" s="129"/>
      <c r="P222" s="129"/>
      <c r="Q222" s="129">
        <v>0.0</v>
      </c>
      <c r="R222" s="129">
        <v>0.0</v>
      </c>
      <c r="S222" s="129">
        <f t="shared" ref="S222:T222" si="480">+IF(Q222=1,RAND(),0)</f>
        <v>0</v>
      </c>
      <c r="T222" s="129">
        <f t="shared" si="480"/>
        <v>0</v>
      </c>
      <c r="U222" s="129">
        <f>+IF(S222=0,0,IF(S222&lt;=Hoja2!$N$5,Hoja2!$M$5,IF(Hoja2!M221&lt;=Hoja2!$N$6,Hoja2!$M$6,IF(S222&lt;=Hoja2!$N$7,Hoja2!$M$7,IF(S222&lt;=Hoja2!$N$8,Hoja2!$M$8,IF(S222&lt;=Hoja2!$N$9,Hoja2!$M$9,6))))))</f>
        <v>0</v>
      </c>
      <c r="V222" s="129">
        <f>+IF(T222=0,0,IF(T222&lt;=Hoja2!$O$5,Hoja2!$M$5,IF(T222&lt;=Hoja2!$O$6,Hoja2!$M$6,IF(T222&lt;=Hoja2!$O$7,Hoja2!$M$7,IF(T222&lt;=Hoja2!$O$8,Hoja2!$M$8,IF(T222&lt;=Hoja2!$O$9,Hoja2!$M$9,IF(S222&lt;=Hoja2!$O$10,Hoja2!$M$10,IF(S222&lt;=Hoja2!$O$11,Hoja2!$M$11,8))))))))</f>
        <v>0</v>
      </c>
      <c r="W222" s="156" t="str">
        <f t="shared" si="7"/>
        <v>si</v>
      </c>
      <c r="X222" s="157" t="str">
        <f t="shared" si="8"/>
        <v>no</v>
      </c>
      <c r="Y222" s="129"/>
      <c r="Z222" s="129"/>
      <c r="AA222" s="158">
        <f t="shared" si="37"/>
        <v>0</v>
      </c>
      <c r="AB222" s="159">
        <f t="shared" si="38"/>
        <v>0</v>
      </c>
      <c r="AC222" s="159">
        <f t="shared" si="39"/>
        <v>0</v>
      </c>
      <c r="AD222" s="159">
        <f t="shared" si="40"/>
        <v>0</v>
      </c>
      <c r="AE222" s="209">
        <f t="shared" si="41"/>
        <v>0</v>
      </c>
      <c r="AF222" s="210">
        <f t="shared" si="42"/>
        <v>110000</v>
      </c>
      <c r="AG222" s="210">
        <f t="shared" si="43"/>
        <v>0</v>
      </c>
      <c r="AH222" s="210">
        <f t="shared" si="44"/>
        <v>0</v>
      </c>
      <c r="AI222" s="211">
        <f t="shared" si="45"/>
        <v>0</v>
      </c>
      <c r="AJ222" s="212">
        <f t="shared" si="46"/>
        <v>0</v>
      </c>
      <c r="AK222" s="129"/>
      <c r="AL222" s="213">
        <f t="shared" si="47"/>
        <v>0</v>
      </c>
      <c r="AM222" s="214">
        <f t="shared" si="48"/>
        <v>0</v>
      </c>
      <c r="AN222" s="214">
        <f t="shared" si="49"/>
        <v>0</v>
      </c>
      <c r="AO222" s="215">
        <f t="shared" si="23"/>
        <v>0</v>
      </c>
      <c r="AP222" s="172">
        <f t="shared" si="9"/>
        <v>157586.1704</v>
      </c>
      <c r="AQ222" s="129"/>
      <c r="AR222" s="216">
        <f t="shared" si="50"/>
        <v>35000</v>
      </c>
      <c r="AS222" s="217">
        <f t="shared" si="51"/>
        <v>27925.88149</v>
      </c>
      <c r="AT222" s="217">
        <f t="shared" si="24"/>
        <v>1000</v>
      </c>
      <c r="AU222" s="218">
        <f t="shared" si="30"/>
        <v>3000</v>
      </c>
      <c r="AV222" s="129"/>
      <c r="AW222" s="219">
        <f t="shared" ref="AW222:AX222" si="481">+IF(SUM(U217:U221)&gt;SUM(AW217:AW221),1,0)</f>
        <v>0</v>
      </c>
      <c r="AX222" s="220">
        <f t="shared" si="481"/>
        <v>0</v>
      </c>
      <c r="AY222" s="129"/>
      <c r="AZ222" s="181">
        <f t="shared" si="11"/>
        <v>2494.552905</v>
      </c>
      <c r="BA222" s="129"/>
      <c r="BB222" s="129"/>
      <c r="BC222" s="129"/>
      <c r="BD222" s="129"/>
      <c r="BE222" s="129"/>
      <c r="BF222" s="129"/>
      <c r="BG222" s="129"/>
      <c r="BH222" s="129"/>
      <c r="BI222" s="129"/>
      <c r="BJ222" s="129"/>
      <c r="BK222" s="129"/>
      <c r="BL222" s="129"/>
      <c r="BM222" s="129"/>
      <c r="BN222" s="129"/>
      <c r="BO222" s="129"/>
      <c r="BP222" s="129">
        <f t="shared" si="2"/>
        <v>180000</v>
      </c>
      <c r="BQ222" s="129">
        <f t="shared" si="3"/>
        <v>225000</v>
      </c>
      <c r="BR222" s="129">
        <f t="shared" si="4"/>
        <v>360000</v>
      </c>
    </row>
    <row r="223" ht="14.25" customHeight="1">
      <c r="A223" s="63">
        <f t="shared" si="12"/>
        <v>220</v>
      </c>
      <c r="C223" s="205">
        <f t="shared" si="33"/>
        <v>83000</v>
      </c>
      <c r="D223" s="176">
        <f t="shared" si="34"/>
        <v>97366.33872</v>
      </c>
      <c r="E223" s="206">
        <f t="shared" si="5"/>
        <v>180366.3387</v>
      </c>
      <c r="F223" s="129"/>
      <c r="G223" s="205">
        <f t="shared" si="15"/>
        <v>14000</v>
      </c>
      <c r="H223" s="206">
        <f t="shared" si="16"/>
        <v>36000</v>
      </c>
      <c r="I223" s="129"/>
      <c r="J223" s="207">
        <f t="shared" si="35"/>
        <v>82008.69046</v>
      </c>
      <c r="K223" s="208">
        <f t="shared" si="54"/>
        <v>77060.05097</v>
      </c>
      <c r="L223" s="129"/>
      <c r="M223" s="129"/>
      <c r="N223" s="129"/>
      <c r="O223" s="129"/>
      <c r="P223" s="129"/>
      <c r="Q223" s="129">
        <v>0.0</v>
      </c>
      <c r="R223" s="129">
        <v>1.0</v>
      </c>
      <c r="S223" s="129">
        <f t="shared" ref="S223:T223" si="482">+IF(Q223=1,RAND(),0)</f>
        <v>0</v>
      </c>
      <c r="T223" s="129">
        <f t="shared" si="482"/>
        <v>0.112027512</v>
      </c>
      <c r="U223" s="129">
        <f>+IF(S223=0,0,IF(S223&lt;=Hoja2!$N$5,Hoja2!$M$5,IF(Hoja2!M222&lt;=Hoja2!$N$6,Hoja2!$M$6,IF(S223&lt;=Hoja2!$N$7,Hoja2!$M$7,IF(S223&lt;=Hoja2!$N$8,Hoja2!$M$8,IF(S223&lt;=Hoja2!$N$9,Hoja2!$M$9,6))))))</f>
        <v>0</v>
      </c>
      <c r="V223" s="129">
        <f>+IF(T223=0,0,IF(T223&lt;=Hoja2!$O$5,Hoja2!$M$5,IF(T223&lt;=Hoja2!$O$6,Hoja2!$M$6,IF(T223&lt;=Hoja2!$O$7,Hoja2!$M$7,IF(T223&lt;=Hoja2!$O$8,Hoja2!$M$8,IF(T223&lt;=Hoja2!$O$9,Hoja2!$M$9,IF(S223&lt;=Hoja2!$O$10,Hoja2!$M$10,IF(S223&lt;=Hoja2!$O$11,Hoja2!$M$11,8))))))))</f>
        <v>1</v>
      </c>
      <c r="W223" s="156" t="str">
        <f t="shared" si="7"/>
        <v>si</v>
      </c>
      <c r="X223" s="157" t="str">
        <f t="shared" si="8"/>
        <v>no</v>
      </c>
      <c r="Y223" s="129"/>
      <c r="Z223" s="129"/>
      <c r="AA223" s="158">
        <f t="shared" si="37"/>
        <v>0</v>
      </c>
      <c r="AB223" s="159">
        <f t="shared" si="38"/>
        <v>0</v>
      </c>
      <c r="AC223" s="159">
        <f t="shared" si="39"/>
        <v>0</v>
      </c>
      <c r="AD223" s="159">
        <f t="shared" si="40"/>
        <v>0</v>
      </c>
      <c r="AE223" s="209">
        <f t="shared" si="41"/>
        <v>0</v>
      </c>
      <c r="AF223" s="210">
        <f t="shared" si="42"/>
        <v>0</v>
      </c>
      <c r="AG223" s="210">
        <f t="shared" si="43"/>
        <v>0</v>
      </c>
      <c r="AH223" s="210">
        <f t="shared" si="44"/>
        <v>0</v>
      </c>
      <c r="AI223" s="211">
        <f t="shared" si="45"/>
        <v>0</v>
      </c>
      <c r="AJ223" s="212">
        <f t="shared" si="46"/>
        <v>0</v>
      </c>
      <c r="AK223" s="129"/>
      <c r="AL223" s="213">
        <f t="shared" si="47"/>
        <v>0</v>
      </c>
      <c r="AM223" s="214">
        <f t="shared" si="48"/>
        <v>0</v>
      </c>
      <c r="AN223" s="214">
        <f t="shared" si="49"/>
        <v>0</v>
      </c>
      <c r="AO223" s="215">
        <f t="shared" si="23"/>
        <v>0</v>
      </c>
      <c r="AP223" s="172">
        <f t="shared" si="9"/>
        <v>179633.6613</v>
      </c>
      <c r="AQ223" s="129"/>
      <c r="AR223" s="216">
        <f t="shared" si="50"/>
        <v>35000</v>
      </c>
      <c r="AS223" s="217">
        <f t="shared" si="51"/>
        <v>29047.49092</v>
      </c>
      <c r="AT223" s="217">
        <f t="shared" si="24"/>
        <v>1000</v>
      </c>
      <c r="AU223" s="218">
        <f t="shared" si="30"/>
        <v>3000</v>
      </c>
      <c r="AV223" s="129"/>
      <c r="AW223" s="219">
        <f t="shared" ref="AW223:AX223" si="483">+IF(SUM(U218:U222)&gt;SUM(AW218:AW222),1,0)</f>
        <v>0</v>
      </c>
      <c r="AX223" s="220">
        <f t="shared" si="483"/>
        <v>0</v>
      </c>
      <c r="AY223" s="129"/>
      <c r="AZ223" s="181">
        <f t="shared" si="11"/>
        <v>2289.88403</v>
      </c>
      <c r="BA223" s="129"/>
      <c r="BB223" s="129"/>
      <c r="BC223" s="129"/>
      <c r="BD223" s="129"/>
      <c r="BE223" s="129"/>
      <c r="BF223" s="129"/>
      <c r="BG223" s="129"/>
      <c r="BH223" s="129"/>
      <c r="BI223" s="129"/>
      <c r="BJ223" s="129"/>
      <c r="BK223" s="129"/>
      <c r="BL223" s="129"/>
      <c r="BM223" s="129"/>
      <c r="BN223" s="129"/>
      <c r="BO223" s="129"/>
      <c r="BP223" s="129">
        <f t="shared" si="2"/>
        <v>180000</v>
      </c>
      <c r="BQ223" s="129">
        <f t="shared" si="3"/>
        <v>225000</v>
      </c>
      <c r="BR223" s="129">
        <f t="shared" si="4"/>
        <v>360000</v>
      </c>
    </row>
    <row r="224" ht="14.25" customHeight="1">
      <c r="A224" s="63">
        <f t="shared" si="12"/>
        <v>221</v>
      </c>
      <c r="C224" s="205">
        <f t="shared" si="33"/>
        <v>48000</v>
      </c>
      <c r="D224" s="176">
        <f t="shared" si="34"/>
        <v>110348.3692</v>
      </c>
      <c r="E224" s="206">
        <f t="shared" si="5"/>
        <v>158348.3692</v>
      </c>
      <c r="F224" s="129"/>
      <c r="G224" s="205">
        <f t="shared" si="15"/>
        <v>13000</v>
      </c>
      <c r="H224" s="206">
        <f t="shared" si="16"/>
        <v>33000</v>
      </c>
      <c r="I224" s="129"/>
      <c r="J224" s="207">
        <f t="shared" si="35"/>
        <v>91567.9666</v>
      </c>
      <c r="K224" s="208">
        <f t="shared" si="54"/>
        <v>100386.9582</v>
      </c>
      <c r="L224" s="129"/>
      <c r="M224" s="129"/>
      <c r="N224" s="129"/>
      <c r="O224" s="129"/>
      <c r="P224" s="129"/>
      <c r="Q224" s="129">
        <v>0.0</v>
      </c>
      <c r="R224" s="129">
        <v>0.0</v>
      </c>
      <c r="S224" s="129">
        <f t="shared" ref="S224:T224" si="484">+IF(Q224=1,RAND(),0)</f>
        <v>0</v>
      </c>
      <c r="T224" s="129">
        <f t="shared" si="484"/>
        <v>0</v>
      </c>
      <c r="U224" s="129">
        <f>+IF(S224=0,0,IF(S224&lt;=Hoja2!$N$5,Hoja2!$M$5,IF(Hoja2!M223&lt;=Hoja2!$N$6,Hoja2!$M$6,IF(S224&lt;=Hoja2!$N$7,Hoja2!$M$7,IF(S224&lt;=Hoja2!$N$8,Hoja2!$M$8,IF(S224&lt;=Hoja2!$N$9,Hoja2!$M$9,6))))))</f>
        <v>0</v>
      </c>
      <c r="V224" s="129">
        <f>+IF(T224=0,0,IF(T224&lt;=Hoja2!$O$5,Hoja2!$M$5,IF(T224&lt;=Hoja2!$O$6,Hoja2!$M$6,IF(T224&lt;=Hoja2!$O$7,Hoja2!$M$7,IF(T224&lt;=Hoja2!$O$8,Hoja2!$M$8,IF(T224&lt;=Hoja2!$O$9,Hoja2!$M$9,IF(S224&lt;=Hoja2!$O$10,Hoja2!$M$10,IF(S224&lt;=Hoja2!$O$11,Hoja2!$M$11,8))))))))</f>
        <v>0</v>
      </c>
      <c r="W224" s="156" t="str">
        <f t="shared" si="7"/>
        <v>si</v>
      </c>
      <c r="X224" s="157" t="str">
        <f t="shared" si="8"/>
        <v>no</v>
      </c>
      <c r="Y224" s="129"/>
      <c r="Z224" s="129"/>
      <c r="AA224" s="158">
        <f t="shared" si="37"/>
        <v>0</v>
      </c>
      <c r="AB224" s="159">
        <f t="shared" si="38"/>
        <v>0</v>
      </c>
      <c r="AC224" s="159">
        <f t="shared" si="39"/>
        <v>0</v>
      </c>
      <c r="AD224" s="159">
        <f t="shared" si="40"/>
        <v>0</v>
      </c>
      <c r="AE224" s="209">
        <f t="shared" si="41"/>
        <v>0</v>
      </c>
      <c r="AF224" s="210">
        <f t="shared" si="42"/>
        <v>0</v>
      </c>
      <c r="AG224" s="210">
        <f t="shared" si="43"/>
        <v>0</v>
      </c>
      <c r="AH224" s="210">
        <f t="shared" si="44"/>
        <v>0</v>
      </c>
      <c r="AI224" s="211">
        <f t="shared" si="45"/>
        <v>0</v>
      </c>
      <c r="AJ224" s="212">
        <f t="shared" si="46"/>
        <v>0</v>
      </c>
      <c r="AK224" s="129"/>
      <c r="AL224" s="213">
        <f t="shared" si="47"/>
        <v>0</v>
      </c>
      <c r="AM224" s="214">
        <f t="shared" si="48"/>
        <v>0</v>
      </c>
      <c r="AN224" s="214">
        <f t="shared" si="49"/>
        <v>0</v>
      </c>
      <c r="AO224" s="215">
        <f t="shared" si="23"/>
        <v>0</v>
      </c>
      <c r="AP224" s="172">
        <f t="shared" si="9"/>
        <v>201651.6308</v>
      </c>
      <c r="AQ224" s="129"/>
      <c r="AR224" s="216">
        <f t="shared" si="50"/>
        <v>35000</v>
      </c>
      <c r="AS224" s="217">
        <f t="shared" si="51"/>
        <v>29017.96951</v>
      </c>
      <c r="AT224" s="217">
        <f t="shared" si="24"/>
        <v>1000</v>
      </c>
      <c r="AU224" s="218">
        <f t="shared" si="30"/>
        <v>3000</v>
      </c>
      <c r="AV224" s="129"/>
      <c r="AW224" s="219">
        <f t="shared" ref="AW224:AX224" si="485">+IF(SUM(U219:U223)&gt;SUM(AW219:AW223),1,0)</f>
        <v>0</v>
      </c>
      <c r="AX224" s="220">
        <f t="shared" si="485"/>
        <v>1</v>
      </c>
      <c r="AY224" s="129"/>
      <c r="AZ224" s="181">
        <f t="shared" si="11"/>
        <v>2936.711848</v>
      </c>
      <c r="BA224" s="129"/>
      <c r="BB224" s="129"/>
      <c r="BC224" s="129"/>
      <c r="BD224" s="129"/>
      <c r="BE224" s="129"/>
      <c r="BF224" s="129"/>
      <c r="BG224" s="129"/>
      <c r="BH224" s="129"/>
      <c r="BI224" s="129"/>
      <c r="BJ224" s="129"/>
      <c r="BK224" s="129"/>
      <c r="BL224" s="129"/>
      <c r="BM224" s="129"/>
      <c r="BN224" s="129"/>
      <c r="BO224" s="129"/>
      <c r="BP224" s="129">
        <f t="shared" si="2"/>
        <v>180000</v>
      </c>
      <c r="BQ224" s="129">
        <f t="shared" si="3"/>
        <v>225000</v>
      </c>
      <c r="BR224" s="129">
        <f t="shared" si="4"/>
        <v>360000</v>
      </c>
    </row>
    <row r="225" ht="14.25" customHeight="1">
      <c r="A225" s="63">
        <f t="shared" si="12"/>
        <v>222</v>
      </c>
      <c r="C225" s="205">
        <f t="shared" si="33"/>
        <v>123000</v>
      </c>
      <c r="D225" s="176">
        <f t="shared" si="34"/>
        <v>48511.78705</v>
      </c>
      <c r="E225" s="206">
        <f t="shared" si="5"/>
        <v>171511.7871</v>
      </c>
      <c r="F225" s="129"/>
      <c r="G225" s="205">
        <f t="shared" si="15"/>
        <v>12000</v>
      </c>
      <c r="H225" s="206">
        <f t="shared" si="16"/>
        <v>30000</v>
      </c>
      <c r="I225" s="129"/>
      <c r="J225" s="207">
        <f t="shared" si="35"/>
        <v>0</v>
      </c>
      <c r="K225" s="208">
        <f t="shared" si="54"/>
        <v>49878.27026</v>
      </c>
      <c r="L225" s="129"/>
      <c r="M225" s="129"/>
      <c r="N225" s="129"/>
      <c r="O225" s="129"/>
      <c r="P225" s="129"/>
      <c r="Q225" s="129">
        <v>0.0</v>
      </c>
      <c r="R225" s="129">
        <v>1.0</v>
      </c>
      <c r="S225" s="129">
        <f t="shared" ref="S225:T225" si="486">+IF(Q225=1,RAND(),0)</f>
        <v>0</v>
      </c>
      <c r="T225" s="129">
        <f t="shared" si="486"/>
        <v>0.6054709802</v>
      </c>
      <c r="U225" s="129">
        <f>+IF(S225=0,0,IF(S225&lt;=Hoja2!$N$5,Hoja2!$M$5,IF(Hoja2!M224&lt;=Hoja2!$N$6,Hoja2!$M$6,IF(S225&lt;=Hoja2!$N$7,Hoja2!$M$7,IF(S225&lt;=Hoja2!$N$8,Hoja2!$M$8,IF(S225&lt;=Hoja2!$N$9,Hoja2!$M$9,6))))))</f>
        <v>0</v>
      </c>
      <c r="V225" s="129">
        <f>+IF(T225=0,0,IF(T225&lt;=Hoja2!$O$5,Hoja2!$M$5,IF(T225&lt;=Hoja2!$O$6,Hoja2!$M$6,IF(T225&lt;=Hoja2!$O$7,Hoja2!$M$7,IF(T225&lt;=Hoja2!$O$8,Hoja2!$M$8,IF(T225&lt;=Hoja2!$O$9,Hoja2!$M$9,IF(S225&lt;=Hoja2!$O$10,Hoja2!$M$10,IF(S225&lt;=Hoja2!$O$11,Hoja2!$M$11,8))))))))</f>
        <v>4</v>
      </c>
      <c r="W225" s="156" t="str">
        <f t="shared" si="7"/>
        <v>si</v>
      </c>
      <c r="X225" s="157" t="str">
        <f t="shared" si="8"/>
        <v>no</v>
      </c>
      <c r="Y225" s="129"/>
      <c r="Z225" s="129"/>
      <c r="AA225" s="158">
        <f t="shared" si="37"/>
        <v>110000</v>
      </c>
      <c r="AB225" s="159">
        <f t="shared" si="38"/>
        <v>0</v>
      </c>
      <c r="AC225" s="159">
        <f t="shared" si="39"/>
        <v>0</v>
      </c>
      <c r="AD225" s="159">
        <f t="shared" si="40"/>
        <v>0</v>
      </c>
      <c r="AE225" s="209">
        <f t="shared" si="41"/>
        <v>0</v>
      </c>
      <c r="AF225" s="210">
        <f t="shared" si="42"/>
        <v>0</v>
      </c>
      <c r="AG225" s="210">
        <f t="shared" si="43"/>
        <v>73000</v>
      </c>
      <c r="AH225" s="210">
        <f t="shared" si="44"/>
        <v>0</v>
      </c>
      <c r="AI225" s="211">
        <f t="shared" si="45"/>
        <v>0</v>
      </c>
      <c r="AJ225" s="212">
        <f t="shared" si="46"/>
        <v>0</v>
      </c>
      <c r="AK225" s="129"/>
      <c r="AL225" s="213">
        <f t="shared" si="47"/>
        <v>110000</v>
      </c>
      <c r="AM225" s="214">
        <f t="shared" si="48"/>
        <v>0</v>
      </c>
      <c r="AN225" s="214">
        <f t="shared" si="49"/>
        <v>75000</v>
      </c>
      <c r="AO225" s="215">
        <f t="shared" si="23"/>
        <v>0</v>
      </c>
      <c r="AP225" s="172">
        <f t="shared" si="9"/>
        <v>188488.2129</v>
      </c>
      <c r="AQ225" s="129"/>
      <c r="AR225" s="216">
        <f t="shared" si="50"/>
        <v>35000</v>
      </c>
      <c r="AS225" s="217">
        <f t="shared" si="51"/>
        <v>28836.58216</v>
      </c>
      <c r="AT225" s="217">
        <f t="shared" si="24"/>
        <v>1000</v>
      </c>
      <c r="AU225" s="218">
        <f t="shared" si="30"/>
        <v>3000</v>
      </c>
      <c r="AV225" s="129"/>
      <c r="AW225" s="219">
        <f t="shared" ref="AW225:AX225" si="487">+IF(SUM(U220:U224)&gt;SUM(AW220:AW224),1,0)</f>
        <v>0</v>
      </c>
      <c r="AX225" s="220">
        <f t="shared" si="487"/>
        <v>0</v>
      </c>
      <c r="AY225" s="129"/>
      <c r="AZ225" s="181">
        <f t="shared" si="11"/>
        <v>1650.340114</v>
      </c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>
        <f t="shared" si="2"/>
        <v>180000</v>
      </c>
      <c r="BQ225" s="129">
        <f t="shared" si="3"/>
        <v>225000</v>
      </c>
      <c r="BR225" s="129">
        <f t="shared" si="4"/>
        <v>360000</v>
      </c>
    </row>
    <row r="226" ht="14.25" customHeight="1">
      <c r="A226" s="63">
        <f t="shared" si="12"/>
        <v>223</v>
      </c>
      <c r="C226" s="205">
        <f t="shared" si="33"/>
        <v>88000</v>
      </c>
      <c r="D226" s="176">
        <f t="shared" si="34"/>
        <v>62046.27064</v>
      </c>
      <c r="E226" s="206">
        <f t="shared" si="5"/>
        <v>150046.2706</v>
      </c>
      <c r="F226" s="129"/>
      <c r="G226" s="205">
        <f t="shared" si="15"/>
        <v>11000</v>
      </c>
      <c r="H226" s="206">
        <f t="shared" si="16"/>
        <v>27000</v>
      </c>
      <c r="I226" s="129"/>
      <c r="J226" s="207">
        <f t="shared" si="35"/>
        <v>10744.25653</v>
      </c>
      <c r="K226" s="208">
        <f t="shared" si="54"/>
        <v>72954.66087</v>
      </c>
      <c r="L226" s="129"/>
      <c r="M226" s="129"/>
      <c r="N226" s="129"/>
      <c r="O226" s="129"/>
      <c r="P226" s="129"/>
      <c r="Q226" s="129">
        <v>1.0</v>
      </c>
      <c r="R226" s="129">
        <v>0.0</v>
      </c>
      <c r="S226" s="129">
        <f t="shared" ref="S226:T226" si="488">+IF(Q226=1,RAND(),0)</f>
        <v>0.4936604966</v>
      </c>
      <c r="T226" s="129">
        <f t="shared" si="488"/>
        <v>0</v>
      </c>
      <c r="U226" s="129">
        <f>+IF(S226=0,0,IF(S226&lt;=Hoja2!$N$5,Hoja2!$M$5,IF(Hoja2!M225&lt;=Hoja2!$N$6,Hoja2!$M$6,IF(S226&lt;=Hoja2!$N$7,Hoja2!$M$7,IF(S226&lt;=Hoja2!$N$8,Hoja2!$M$8,IF(S226&lt;=Hoja2!$N$9,Hoja2!$M$9,6))))))</f>
        <v>2</v>
      </c>
      <c r="V226" s="129">
        <f>+IF(T226=0,0,IF(T226&lt;=Hoja2!$O$5,Hoja2!$M$5,IF(T226&lt;=Hoja2!$O$6,Hoja2!$M$6,IF(T226&lt;=Hoja2!$O$7,Hoja2!$M$7,IF(T226&lt;=Hoja2!$O$8,Hoja2!$M$8,IF(T226&lt;=Hoja2!$O$9,Hoja2!$M$9,IF(S226&lt;=Hoja2!$O$10,Hoja2!$M$10,IF(S226&lt;=Hoja2!$O$11,Hoja2!$M$11,8))))))))</f>
        <v>0</v>
      </c>
      <c r="W226" s="156" t="str">
        <f t="shared" si="7"/>
        <v>si</v>
      </c>
      <c r="X226" s="157" t="str">
        <f t="shared" si="8"/>
        <v>no</v>
      </c>
      <c r="Y226" s="129"/>
      <c r="Z226" s="129"/>
      <c r="AA226" s="158">
        <f t="shared" si="37"/>
        <v>0</v>
      </c>
      <c r="AB226" s="159">
        <f t="shared" si="38"/>
        <v>0</v>
      </c>
      <c r="AC226" s="159">
        <f t="shared" si="39"/>
        <v>0</v>
      </c>
      <c r="AD226" s="159">
        <f t="shared" si="40"/>
        <v>0</v>
      </c>
      <c r="AE226" s="209">
        <f t="shared" si="41"/>
        <v>0</v>
      </c>
      <c r="AF226" s="210">
        <f t="shared" si="42"/>
        <v>0</v>
      </c>
      <c r="AG226" s="210">
        <f t="shared" si="43"/>
        <v>0</v>
      </c>
      <c r="AH226" s="210">
        <f t="shared" si="44"/>
        <v>0</v>
      </c>
      <c r="AI226" s="211">
        <f t="shared" si="45"/>
        <v>0</v>
      </c>
      <c r="AJ226" s="212">
        <f t="shared" si="46"/>
        <v>0</v>
      </c>
      <c r="AK226" s="129"/>
      <c r="AL226" s="213">
        <f t="shared" si="47"/>
        <v>0</v>
      </c>
      <c r="AM226" s="214">
        <f t="shared" si="48"/>
        <v>0</v>
      </c>
      <c r="AN226" s="214">
        <f t="shared" si="49"/>
        <v>0</v>
      </c>
      <c r="AO226" s="215">
        <f t="shared" si="23"/>
        <v>0</v>
      </c>
      <c r="AP226" s="172">
        <f t="shared" si="9"/>
        <v>209953.7294</v>
      </c>
      <c r="AQ226" s="129"/>
      <c r="AR226" s="216">
        <f t="shared" si="50"/>
        <v>35000</v>
      </c>
      <c r="AS226" s="217">
        <f t="shared" si="51"/>
        <v>28465.51642</v>
      </c>
      <c r="AT226" s="217">
        <f t="shared" si="24"/>
        <v>1000</v>
      </c>
      <c r="AU226" s="218">
        <f t="shared" si="30"/>
        <v>3000</v>
      </c>
      <c r="AV226" s="129"/>
      <c r="AW226" s="219">
        <f t="shared" ref="AW226:AX226" si="489">+IF(SUM(U221:U225)&gt;SUM(AW221:AW225),1,0)</f>
        <v>0</v>
      </c>
      <c r="AX226" s="220">
        <f t="shared" si="489"/>
        <v>1</v>
      </c>
      <c r="AY226" s="129"/>
      <c r="AZ226" s="181">
        <f t="shared" si="11"/>
        <v>3138.124971</v>
      </c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>
        <f t="shared" si="2"/>
        <v>180000</v>
      </c>
      <c r="BQ226" s="129">
        <f t="shared" si="3"/>
        <v>225000</v>
      </c>
      <c r="BR226" s="129">
        <f t="shared" si="4"/>
        <v>360000</v>
      </c>
    </row>
    <row r="227" ht="14.25" customHeight="1">
      <c r="A227" s="63">
        <f t="shared" si="12"/>
        <v>224</v>
      </c>
      <c r="C227" s="205">
        <f t="shared" si="33"/>
        <v>53000</v>
      </c>
      <c r="D227" s="176">
        <f t="shared" si="34"/>
        <v>75078.49119</v>
      </c>
      <c r="E227" s="206">
        <f t="shared" si="5"/>
        <v>128078.4912</v>
      </c>
      <c r="F227" s="129"/>
      <c r="G227" s="205">
        <f t="shared" si="15"/>
        <v>10000</v>
      </c>
      <c r="H227" s="206">
        <f t="shared" si="16"/>
        <v>24000</v>
      </c>
      <c r="I227" s="129"/>
      <c r="J227" s="207">
        <f t="shared" si="35"/>
        <v>21215.71462</v>
      </c>
      <c r="K227" s="208">
        <f t="shared" si="54"/>
        <v>95698.0855</v>
      </c>
      <c r="L227" s="129"/>
      <c r="M227" s="129"/>
      <c r="N227" s="129"/>
      <c r="O227" s="129"/>
      <c r="P227" s="129"/>
      <c r="Q227" s="129">
        <v>0.0</v>
      </c>
      <c r="R227" s="129">
        <v>1.0</v>
      </c>
      <c r="S227" s="129">
        <f t="shared" ref="S227:T227" si="490">+IF(Q227=1,RAND(),0)</f>
        <v>0</v>
      </c>
      <c r="T227" s="129">
        <f t="shared" si="490"/>
        <v>0.02119898402</v>
      </c>
      <c r="U227" s="129">
        <f>+IF(S227=0,0,IF(S227&lt;=Hoja2!$N$5,Hoja2!$M$5,IF(Hoja2!M226&lt;=Hoja2!$N$6,Hoja2!$M$6,IF(S227&lt;=Hoja2!$N$7,Hoja2!$M$7,IF(S227&lt;=Hoja2!$N$8,Hoja2!$M$8,IF(S227&lt;=Hoja2!$N$9,Hoja2!$M$9,6))))))</f>
        <v>0</v>
      </c>
      <c r="V227" s="129">
        <f>+IF(T227=0,0,IF(T227&lt;=Hoja2!$O$5,Hoja2!$M$5,IF(T227&lt;=Hoja2!$O$6,Hoja2!$M$6,IF(T227&lt;=Hoja2!$O$7,Hoja2!$M$7,IF(T227&lt;=Hoja2!$O$8,Hoja2!$M$8,IF(T227&lt;=Hoja2!$O$9,Hoja2!$M$9,IF(S227&lt;=Hoja2!$O$10,Hoja2!$M$10,IF(S227&lt;=Hoja2!$O$11,Hoja2!$M$11,8))))))))</f>
        <v>1</v>
      </c>
      <c r="W227" s="156" t="str">
        <f t="shared" si="7"/>
        <v>si</v>
      </c>
      <c r="X227" s="157" t="str">
        <f t="shared" si="8"/>
        <v>no</v>
      </c>
      <c r="Y227" s="129"/>
      <c r="Z227" s="129"/>
      <c r="AA227" s="158">
        <f t="shared" si="37"/>
        <v>0</v>
      </c>
      <c r="AB227" s="159">
        <f t="shared" si="38"/>
        <v>0</v>
      </c>
      <c r="AC227" s="159">
        <f t="shared" si="39"/>
        <v>0</v>
      </c>
      <c r="AD227" s="159">
        <f t="shared" si="40"/>
        <v>0</v>
      </c>
      <c r="AE227" s="209">
        <f t="shared" si="41"/>
        <v>0</v>
      </c>
      <c r="AF227" s="210">
        <f t="shared" si="42"/>
        <v>0</v>
      </c>
      <c r="AG227" s="210">
        <f t="shared" si="43"/>
        <v>0</v>
      </c>
      <c r="AH227" s="210">
        <f t="shared" si="44"/>
        <v>0</v>
      </c>
      <c r="AI227" s="211">
        <f t="shared" si="45"/>
        <v>0</v>
      </c>
      <c r="AJ227" s="212">
        <f t="shared" si="46"/>
        <v>0</v>
      </c>
      <c r="AK227" s="129"/>
      <c r="AL227" s="213">
        <f t="shared" si="47"/>
        <v>0</v>
      </c>
      <c r="AM227" s="214">
        <f t="shared" si="48"/>
        <v>0</v>
      </c>
      <c r="AN227" s="214">
        <f t="shared" si="49"/>
        <v>0</v>
      </c>
      <c r="AO227" s="215">
        <f t="shared" si="23"/>
        <v>0</v>
      </c>
      <c r="AP227" s="172">
        <f t="shared" si="9"/>
        <v>231921.5088</v>
      </c>
      <c r="AQ227" s="129"/>
      <c r="AR227" s="216">
        <f t="shared" si="50"/>
        <v>35000</v>
      </c>
      <c r="AS227" s="217">
        <f t="shared" si="51"/>
        <v>28967.77944</v>
      </c>
      <c r="AT227" s="217">
        <f t="shared" si="24"/>
        <v>1000</v>
      </c>
      <c r="AU227" s="218">
        <f t="shared" si="30"/>
        <v>3000</v>
      </c>
      <c r="AV227" s="129"/>
      <c r="AW227" s="219">
        <f t="shared" ref="AW227:AX227" si="491">+IF(SUM(U222:U226)&gt;SUM(AW222:AW226),1,0)</f>
        <v>1</v>
      </c>
      <c r="AX227" s="220">
        <f t="shared" si="491"/>
        <v>1</v>
      </c>
      <c r="AY227" s="129"/>
      <c r="AZ227" s="181">
        <f t="shared" si="11"/>
        <v>1654.387289</v>
      </c>
      <c r="BA227" s="129"/>
      <c r="BB227" s="129"/>
      <c r="BC227" s="129"/>
      <c r="BD227" s="129"/>
      <c r="BE227" s="129"/>
      <c r="BF227" s="129"/>
      <c r="BG227" s="129"/>
      <c r="BH227" s="129"/>
      <c r="BI227" s="129"/>
      <c r="BJ227" s="129"/>
      <c r="BK227" s="129"/>
      <c r="BL227" s="129"/>
      <c r="BM227" s="129"/>
      <c r="BN227" s="129"/>
      <c r="BO227" s="129"/>
      <c r="BP227" s="129">
        <f t="shared" si="2"/>
        <v>180000</v>
      </c>
      <c r="BQ227" s="129">
        <f t="shared" si="3"/>
        <v>225000</v>
      </c>
      <c r="BR227" s="129">
        <f t="shared" si="4"/>
        <v>360000</v>
      </c>
    </row>
    <row r="228" ht="14.25" customHeight="1">
      <c r="A228" s="63">
        <f t="shared" si="12"/>
        <v>225</v>
      </c>
      <c r="C228" s="205">
        <f t="shared" si="33"/>
        <v>133200</v>
      </c>
      <c r="D228" s="176">
        <f t="shared" si="34"/>
        <v>89068.52354</v>
      </c>
      <c r="E228" s="206">
        <f t="shared" si="5"/>
        <v>222268.5235</v>
      </c>
      <c r="F228" s="129"/>
      <c r="G228" s="205">
        <f t="shared" si="15"/>
        <v>9000</v>
      </c>
      <c r="H228" s="206">
        <f t="shared" si="16"/>
        <v>21000</v>
      </c>
      <c r="I228" s="129"/>
      <c r="J228" s="207">
        <f t="shared" si="35"/>
        <v>30643.38321</v>
      </c>
      <c r="K228" s="208">
        <f t="shared" si="54"/>
        <v>118266.9292</v>
      </c>
      <c r="L228" s="129"/>
      <c r="M228" s="129"/>
      <c r="N228" s="129"/>
      <c r="O228" s="129"/>
      <c r="P228" s="129"/>
      <c r="Q228" s="129">
        <v>1.0</v>
      </c>
      <c r="R228" s="129">
        <v>0.0</v>
      </c>
      <c r="S228" s="129">
        <f t="shared" ref="S228:T228" si="492">+IF(Q228=1,RAND(),0)</f>
        <v>0.006054570859</v>
      </c>
      <c r="T228" s="129">
        <f t="shared" si="492"/>
        <v>0</v>
      </c>
      <c r="U228" s="129">
        <f>+IF(S228=0,0,IF(S228&lt;=Hoja2!$N$5,Hoja2!$M$5,IF(Hoja2!M227&lt;=Hoja2!$N$6,Hoja2!$M$6,IF(S228&lt;=Hoja2!$N$7,Hoja2!$M$7,IF(S228&lt;=Hoja2!$N$8,Hoja2!$M$8,IF(S228&lt;=Hoja2!$N$9,Hoja2!$M$9,6))))))</f>
        <v>1</v>
      </c>
      <c r="V228" s="129">
        <f>+IF(T228=0,0,IF(T228&lt;=Hoja2!$O$5,Hoja2!$M$5,IF(T228&lt;=Hoja2!$O$6,Hoja2!$M$6,IF(T228&lt;=Hoja2!$O$7,Hoja2!$M$7,IF(T228&lt;=Hoja2!$O$8,Hoja2!$M$8,IF(T228&lt;=Hoja2!$O$9,Hoja2!$M$9,IF(S228&lt;=Hoja2!$O$10,Hoja2!$M$10,IF(S228&lt;=Hoja2!$O$11,Hoja2!$M$11,8))))))))</f>
        <v>0</v>
      </c>
      <c r="W228" s="156" t="str">
        <f t="shared" si="7"/>
        <v>si</v>
      </c>
      <c r="X228" s="157" t="str">
        <f t="shared" si="8"/>
        <v>no</v>
      </c>
      <c r="Y228" s="129"/>
      <c r="Z228" s="129"/>
      <c r="AA228" s="158">
        <f t="shared" si="37"/>
        <v>0</v>
      </c>
      <c r="AB228" s="159">
        <f t="shared" si="38"/>
        <v>0</v>
      </c>
      <c r="AC228" s="159">
        <f t="shared" si="39"/>
        <v>0</v>
      </c>
      <c r="AD228" s="159">
        <f t="shared" si="40"/>
        <v>0</v>
      </c>
      <c r="AE228" s="209">
        <f t="shared" si="41"/>
        <v>0</v>
      </c>
      <c r="AF228" s="210">
        <f t="shared" si="42"/>
        <v>0</v>
      </c>
      <c r="AG228" s="210">
        <f t="shared" si="43"/>
        <v>0</v>
      </c>
      <c r="AH228" s="210">
        <f t="shared" si="44"/>
        <v>0</v>
      </c>
      <c r="AI228" s="211">
        <f t="shared" si="45"/>
        <v>0</v>
      </c>
      <c r="AJ228" s="212">
        <f t="shared" si="46"/>
        <v>0</v>
      </c>
      <c r="AK228" s="129"/>
      <c r="AL228" s="213">
        <f t="shared" si="47"/>
        <v>115200</v>
      </c>
      <c r="AM228" s="214">
        <f t="shared" si="48"/>
        <v>0</v>
      </c>
      <c r="AN228" s="214">
        <f t="shared" si="49"/>
        <v>0</v>
      </c>
      <c r="AO228" s="215">
        <f t="shared" si="23"/>
        <v>0</v>
      </c>
      <c r="AP228" s="172">
        <f t="shared" si="9"/>
        <v>137731.4765</v>
      </c>
      <c r="AQ228" s="129"/>
      <c r="AR228" s="216">
        <f t="shared" si="50"/>
        <v>35000</v>
      </c>
      <c r="AS228" s="217">
        <f t="shared" si="51"/>
        <v>28009.96765</v>
      </c>
      <c r="AT228" s="217">
        <f t="shared" si="24"/>
        <v>1000</v>
      </c>
      <c r="AU228" s="218">
        <f t="shared" si="30"/>
        <v>3000</v>
      </c>
      <c r="AV228" s="129"/>
      <c r="AW228" s="219">
        <f t="shared" ref="AW228:AX228" si="493">+IF(SUM(U223:U227)&gt;SUM(AW223:AW227),1,0)</f>
        <v>1</v>
      </c>
      <c r="AX228" s="220">
        <f t="shared" si="493"/>
        <v>1</v>
      </c>
      <c r="AY228" s="129"/>
      <c r="AZ228" s="181">
        <f t="shared" si="11"/>
        <v>2183.397657</v>
      </c>
      <c r="BA228" s="129"/>
      <c r="BB228" s="129"/>
      <c r="BC228" s="129"/>
      <c r="BD228" s="129"/>
      <c r="BE228" s="129"/>
      <c r="BF228" s="129"/>
      <c r="BG228" s="129"/>
      <c r="BH228" s="129"/>
      <c r="BI228" s="129"/>
      <c r="BJ228" s="129"/>
      <c r="BK228" s="129"/>
      <c r="BL228" s="129"/>
      <c r="BM228" s="129"/>
      <c r="BN228" s="129"/>
      <c r="BO228" s="129"/>
      <c r="BP228" s="129">
        <f t="shared" si="2"/>
        <v>180000</v>
      </c>
      <c r="BQ228" s="129">
        <f t="shared" si="3"/>
        <v>225000</v>
      </c>
      <c r="BR228" s="129">
        <f t="shared" si="4"/>
        <v>360000</v>
      </c>
    </row>
    <row r="229" ht="14.25" customHeight="1">
      <c r="A229" s="63">
        <f t="shared" si="12"/>
        <v>226</v>
      </c>
      <c r="C229" s="205">
        <f t="shared" si="33"/>
        <v>166000</v>
      </c>
      <c r="D229" s="176">
        <f t="shared" si="34"/>
        <v>102788.9445</v>
      </c>
      <c r="E229" s="206">
        <f t="shared" si="5"/>
        <v>268788.9445</v>
      </c>
      <c r="F229" s="129"/>
      <c r="G229" s="205">
        <f t="shared" si="15"/>
        <v>8000</v>
      </c>
      <c r="H229" s="206">
        <f t="shared" si="16"/>
        <v>18000</v>
      </c>
      <c r="I229" s="129"/>
      <c r="J229" s="207">
        <f t="shared" si="35"/>
        <v>39644.18671</v>
      </c>
      <c r="K229" s="208">
        <f t="shared" si="54"/>
        <v>141538.3587</v>
      </c>
      <c r="L229" s="129"/>
      <c r="M229" s="129"/>
      <c r="N229" s="129"/>
      <c r="O229" s="129"/>
      <c r="P229" s="129"/>
      <c r="Q229" s="129">
        <v>0.0</v>
      </c>
      <c r="R229" s="129">
        <v>0.0</v>
      </c>
      <c r="S229" s="129">
        <f t="shared" ref="S229:T229" si="494">+IF(Q229=1,RAND(),0)</f>
        <v>0</v>
      </c>
      <c r="T229" s="129">
        <f t="shared" si="494"/>
        <v>0</v>
      </c>
      <c r="U229" s="129">
        <f>+IF(S229=0,0,IF(S229&lt;=Hoja2!$N$5,Hoja2!$M$5,IF(Hoja2!M228&lt;=Hoja2!$N$6,Hoja2!$M$6,IF(S229&lt;=Hoja2!$N$7,Hoja2!$M$7,IF(S229&lt;=Hoja2!$N$8,Hoja2!$M$8,IF(S229&lt;=Hoja2!$N$9,Hoja2!$M$9,6))))))</f>
        <v>0</v>
      </c>
      <c r="V229" s="129">
        <f>+IF(T229=0,0,IF(T229&lt;=Hoja2!$O$5,Hoja2!$M$5,IF(T229&lt;=Hoja2!$O$6,Hoja2!$M$6,IF(T229&lt;=Hoja2!$O$7,Hoja2!$M$7,IF(T229&lt;=Hoja2!$O$8,Hoja2!$M$8,IF(T229&lt;=Hoja2!$O$9,Hoja2!$M$9,IF(S229&lt;=Hoja2!$O$10,Hoja2!$M$10,IF(S229&lt;=Hoja2!$O$11,Hoja2!$M$11,8))))))))</f>
        <v>0</v>
      </c>
      <c r="W229" s="156" t="str">
        <f t="shared" si="7"/>
        <v>si</v>
      </c>
      <c r="X229" s="157" t="str">
        <f t="shared" si="8"/>
        <v>no</v>
      </c>
      <c r="Y229" s="129"/>
      <c r="Z229" s="129"/>
      <c r="AA229" s="158">
        <f t="shared" si="37"/>
        <v>0</v>
      </c>
      <c r="AB229" s="159">
        <f t="shared" si="38"/>
        <v>0</v>
      </c>
      <c r="AC229" s="159">
        <f t="shared" si="39"/>
        <v>0</v>
      </c>
      <c r="AD229" s="159">
        <f t="shared" si="40"/>
        <v>0</v>
      </c>
      <c r="AE229" s="209">
        <f t="shared" si="41"/>
        <v>0</v>
      </c>
      <c r="AF229" s="210">
        <f t="shared" si="42"/>
        <v>0</v>
      </c>
      <c r="AG229" s="210">
        <f t="shared" si="43"/>
        <v>0</v>
      </c>
      <c r="AH229" s="210">
        <f t="shared" si="44"/>
        <v>0</v>
      </c>
      <c r="AI229" s="211">
        <f t="shared" si="45"/>
        <v>0</v>
      </c>
      <c r="AJ229" s="212">
        <f t="shared" si="46"/>
        <v>0</v>
      </c>
      <c r="AK229" s="129"/>
      <c r="AL229" s="213">
        <f t="shared" si="47"/>
        <v>67800</v>
      </c>
      <c r="AM229" s="214">
        <f t="shared" si="48"/>
        <v>0</v>
      </c>
      <c r="AN229" s="214">
        <f t="shared" si="49"/>
        <v>0</v>
      </c>
      <c r="AO229" s="215">
        <f t="shared" si="23"/>
        <v>0</v>
      </c>
      <c r="AP229" s="172">
        <f t="shared" si="9"/>
        <v>91211.05553</v>
      </c>
      <c r="AQ229" s="129"/>
      <c r="AR229" s="216">
        <f t="shared" si="50"/>
        <v>35000</v>
      </c>
      <c r="AS229" s="217">
        <f t="shared" si="51"/>
        <v>28279.57908</v>
      </c>
      <c r="AT229" s="217">
        <f t="shared" si="24"/>
        <v>1000</v>
      </c>
      <c r="AU229" s="218">
        <f t="shared" si="30"/>
        <v>3000</v>
      </c>
      <c r="AV229" s="129"/>
      <c r="AW229" s="219">
        <f t="shared" ref="AW229:AX229" si="495">+IF(SUM(U224:U228)&gt;SUM(AW224:AW228),1,0)</f>
        <v>1</v>
      </c>
      <c r="AX229" s="220">
        <f t="shared" si="495"/>
        <v>1</v>
      </c>
      <c r="AY229" s="129"/>
      <c r="AZ229" s="181">
        <f t="shared" si="11"/>
        <v>2532.732162</v>
      </c>
      <c r="BA229" s="129"/>
      <c r="BB229" s="129"/>
      <c r="BC229" s="129"/>
      <c r="BD229" s="129"/>
      <c r="BE229" s="129"/>
      <c r="BF229" s="129"/>
      <c r="BG229" s="129"/>
      <c r="BH229" s="129"/>
      <c r="BI229" s="129"/>
      <c r="BJ229" s="129"/>
      <c r="BK229" s="129"/>
      <c r="BL229" s="129"/>
      <c r="BM229" s="129"/>
      <c r="BN229" s="129"/>
      <c r="BO229" s="129"/>
      <c r="BP229" s="129">
        <f t="shared" si="2"/>
        <v>180000</v>
      </c>
      <c r="BQ229" s="129">
        <f t="shared" si="3"/>
        <v>225000</v>
      </c>
      <c r="BR229" s="129">
        <f t="shared" si="4"/>
        <v>360000</v>
      </c>
    </row>
    <row r="230" ht="14.25" customHeight="1">
      <c r="A230" s="63">
        <f t="shared" si="12"/>
        <v>227</v>
      </c>
      <c r="C230" s="205">
        <f t="shared" si="33"/>
        <v>131000</v>
      </c>
      <c r="D230" s="176">
        <f t="shared" si="34"/>
        <v>41137.97624</v>
      </c>
      <c r="E230" s="206">
        <f t="shared" si="5"/>
        <v>172137.9762</v>
      </c>
      <c r="F230" s="129"/>
      <c r="G230" s="205">
        <f t="shared" si="15"/>
        <v>7000</v>
      </c>
      <c r="H230" s="206">
        <f t="shared" si="16"/>
        <v>15000</v>
      </c>
      <c r="I230" s="129"/>
      <c r="J230" s="207">
        <f t="shared" si="35"/>
        <v>49601.26574</v>
      </c>
      <c r="K230" s="208">
        <f t="shared" si="54"/>
        <v>164959.0622</v>
      </c>
      <c r="L230" s="129"/>
      <c r="M230" s="129"/>
      <c r="N230" s="129"/>
      <c r="O230" s="129"/>
      <c r="P230" s="129"/>
      <c r="Q230" s="129">
        <v>1.0</v>
      </c>
      <c r="R230" s="129">
        <v>0.0</v>
      </c>
      <c r="S230" s="129">
        <f t="shared" ref="S230:T230" si="496">+IF(Q230=1,RAND(),0)</f>
        <v>0.2841867476</v>
      </c>
      <c r="T230" s="129">
        <f t="shared" si="496"/>
        <v>0</v>
      </c>
      <c r="U230" s="129">
        <f>+IF(S230=0,0,IF(S230&lt;=Hoja2!$N$5,Hoja2!$M$5,IF(Hoja2!M229&lt;=Hoja2!$N$6,Hoja2!$M$6,IF(S230&lt;=Hoja2!$N$7,Hoja2!$M$7,IF(S230&lt;=Hoja2!$N$8,Hoja2!$M$8,IF(S230&lt;=Hoja2!$N$9,Hoja2!$M$9,6))))))</f>
        <v>1</v>
      </c>
      <c r="V230" s="129">
        <f>+IF(T230=0,0,IF(T230&lt;=Hoja2!$O$5,Hoja2!$M$5,IF(T230&lt;=Hoja2!$O$6,Hoja2!$M$6,IF(T230&lt;=Hoja2!$O$7,Hoja2!$M$7,IF(T230&lt;=Hoja2!$O$8,Hoja2!$M$8,IF(T230&lt;=Hoja2!$O$9,Hoja2!$M$9,IF(S230&lt;=Hoja2!$O$10,Hoja2!$M$10,IF(S230&lt;=Hoja2!$O$11,Hoja2!$M$11,8))))))))</f>
        <v>0</v>
      </c>
      <c r="W230" s="156" t="str">
        <f t="shared" si="7"/>
        <v>si</v>
      </c>
      <c r="X230" s="157" t="str">
        <f t="shared" si="8"/>
        <v>no</v>
      </c>
      <c r="Y230" s="129"/>
      <c r="Z230" s="129"/>
      <c r="AA230" s="158">
        <f t="shared" si="37"/>
        <v>0</v>
      </c>
      <c r="AB230" s="159">
        <f t="shared" si="38"/>
        <v>0</v>
      </c>
      <c r="AC230" s="159">
        <f t="shared" si="39"/>
        <v>0</v>
      </c>
      <c r="AD230" s="159">
        <f t="shared" si="40"/>
        <v>0</v>
      </c>
      <c r="AE230" s="209">
        <f t="shared" si="41"/>
        <v>0</v>
      </c>
      <c r="AF230" s="210">
        <f t="shared" si="42"/>
        <v>0</v>
      </c>
      <c r="AG230" s="210">
        <f t="shared" si="43"/>
        <v>0</v>
      </c>
      <c r="AH230" s="210">
        <f t="shared" si="44"/>
        <v>0</v>
      </c>
      <c r="AI230" s="211">
        <f t="shared" si="45"/>
        <v>0</v>
      </c>
      <c r="AJ230" s="212">
        <f t="shared" si="46"/>
        <v>0</v>
      </c>
      <c r="AK230" s="129"/>
      <c r="AL230" s="213">
        <f t="shared" si="47"/>
        <v>0</v>
      </c>
      <c r="AM230" s="214">
        <f t="shared" si="48"/>
        <v>0</v>
      </c>
      <c r="AN230" s="214">
        <f t="shared" si="49"/>
        <v>75000</v>
      </c>
      <c r="AO230" s="215">
        <f t="shared" si="23"/>
        <v>0</v>
      </c>
      <c r="AP230" s="172">
        <f t="shared" si="9"/>
        <v>187862.0238</v>
      </c>
      <c r="AQ230" s="129"/>
      <c r="AR230" s="216">
        <f t="shared" si="50"/>
        <v>35000</v>
      </c>
      <c r="AS230" s="217">
        <f t="shared" si="51"/>
        <v>28650.96823</v>
      </c>
      <c r="AT230" s="217">
        <f t="shared" si="24"/>
        <v>1000</v>
      </c>
      <c r="AU230" s="218">
        <f t="shared" si="30"/>
        <v>3000</v>
      </c>
      <c r="AV230" s="129"/>
      <c r="AW230" s="219">
        <f t="shared" ref="AW230:AX230" si="497">+IF(SUM(U225:U229)&gt;SUM(AW225:AW229),1,0)</f>
        <v>0</v>
      </c>
      <c r="AX230" s="220">
        <f t="shared" si="497"/>
        <v>1</v>
      </c>
      <c r="AY230" s="129"/>
      <c r="AZ230" s="181">
        <f t="shared" si="11"/>
        <v>2183.333569</v>
      </c>
      <c r="BA230" s="129"/>
      <c r="BB230" s="129"/>
      <c r="BC230" s="129"/>
      <c r="BD230" s="129"/>
      <c r="BE230" s="129"/>
      <c r="BF230" s="129"/>
      <c r="BG230" s="129"/>
      <c r="BH230" s="129"/>
      <c r="BI230" s="129"/>
      <c r="BJ230" s="129"/>
      <c r="BK230" s="129"/>
      <c r="BL230" s="129"/>
      <c r="BM230" s="129"/>
      <c r="BN230" s="129"/>
      <c r="BO230" s="129"/>
      <c r="BP230" s="129">
        <f t="shared" si="2"/>
        <v>180000</v>
      </c>
      <c r="BQ230" s="129">
        <f t="shared" si="3"/>
        <v>225000</v>
      </c>
      <c r="BR230" s="129">
        <f t="shared" si="4"/>
        <v>360000</v>
      </c>
    </row>
    <row r="231" ht="14.25" customHeight="1">
      <c r="A231" s="63">
        <f t="shared" si="12"/>
        <v>228</v>
      </c>
      <c r="C231" s="205">
        <f t="shared" si="33"/>
        <v>96000</v>
      </c>
      <c r="D231" s="176">
        <f t="shared" si="34"/>
        <v>54518.2752</v>
      </c>
      <c r="E231" s="206">
        <f t="shared" si="5"/>
        <v>150518.2752</v>
      </c>
      <c r="F231" s="129"/>
      <c r="G231" s="205">
        <f t="shared" si="15"/>
        <v>6000</v>
      </c>
      <c r="H231" s="206">
        <f t="shared" si="16"/>
        <v>12000</v>
      </c>
      <c r="I231" s="129"/>
      <c r="J231" s="207">
        <f t="shared" si="35"/>
        <v>59198.87472</v>
      </c>
      <c r="K231" s="208">
        <f t="shared" si="54"/>
        <v>78555.69817</v>
      </c>
      <c r="L231" s="129"/>
      <c r="M231" s="129"/>
      <c r="N231" s="129"/>
      <c r="O231" s="129"/>
      <c r="P231" s="129"/>
      <c r="Q231" s="129">
        <v>0.0</v>
      </c>
      <c r="R231" s="129">
        <v>1.0</v>
      </c>
      <c r="S231" s="129">
        <f t="shared" ref="S231:T231" si="498">+IF(Q231=1,RAND(),0)</f>
        <v>0</v>
      </c>
      <c r="T231" s="129">
        <f t="shared" si="498"/>
        <v>0.4378070215</v>
      </c>
      <c r="U231" s="129">
        <f>+IF(S231=0,0,IF(S231&lt;=Hoja2!$N$5,Hoja2!$M$5,IF(Hoja2!M230&lt;=Hoja2!$N$6,Hoja2!$M$6,IF(S231&lt;=Hoja2!$N$7,Hoja2!$M$7,IF(S231&lt;=Hoja2!$N$8,Hoja2!$M$8,IF(S231&lt;=Hoja2!$N$9,Hoja2!$M$9,6))))))</f>
        <v>0</v>
      </c>
      <c r="V231" s="129">
        <f>+IF(T231=0,0,IF(T231&lt;=Hoja2!$O$5,Hoja2!$M$5,IF(T231&lt;=Hoja2!$O$6,Hoja2!$M$6,IF(T231&lt;=Hoja2!$O$7,Hoja2!$M$7,IF(T231&lt;=Hoja2!$O$8,Hoja2!$M$8,IF(T231&lt;=Hoja2!$O$9,Hoja2!$M$9,IF(S231&lt;=Hoja2!$O$10,Hoja2!$M$10,IF(S231&lt;=Hoja2!$O$11,Hoja2!$M$11,8))))))))</f>
        <v>2</v>
      </c>
      <c r="W231" s="156" t="str">
        <f t="shared" si="7"/>
        <v>si</v>
      </c>
      <c r="X231" s="157" t="str">
        <f t="shared" si="8"/>
        <v>no</v>
      </c>
      <c r="Y231" s="129"/>
      <c r="Z231" s="129"/>
      <c r="AA231" s="158">
        <f t="shared" si="37"/>
        <v>0</v>
      </c>
      <c r="AB231" s="159">
        <f t="shared" si="38"/>
        <v>0</v>
      </c>
      <c r="AC231" s="159">
        <f t="shared" si="39"/>
        <v>0</v>
      </c>
      <c r="AD231" s="159">
        <f t="shared" si="40"/>
        <v>0</v>
      </c>
      <c r="AE231" s="209">
        <f t="shared" si="41"/>
        <v>0</v>
      </c>
      <c r="AF231" s="210">
        <f t="shared" si="42"/>
        <v>110000</v>
      </c>
      <c r="AG231" s="210">
        <f t="shared" si="43"/>
        <v>0</v>
      </c>
      <c r="AH231" s="210">
        <f t="shared" si="44"/>
        <v>0</v>
      </c>
      <c r="AI231" s="211">
        <f t="shared" si="45"/>
        <v>0</v>
      </c>
      <c r="AJ231" s="212">
        <f t="shared" si="46"/>
        <v>0</v>
      </c>
      <c r="AK231" s="129"/>
      <c r="AL231" s="213">
        <f t="shared" si="47"/>
        <v>0</v>
      </c>
      <c r="AM231" s="214">
        <f t="shared" si="48"/>
        <v>0</v>
      </c>
      <c r="AN231" s="214">
        <f t="shared" si="49"/>
        <v>0</v>
      </c>
      <c r="AO231" s="215">
        <f t="shared" si="23"/>
        <v>0</v>
      </c>
      <c r="AP231" s="172">
        <f t="shared" si="9"/>
        <v>209481.7248</v>
      </c>
      <c r="AQ231" s="129"/>
      <c r="AR231" s="216">
        <f t="shared" si="50"/>
        <v>35000</v>
      </c>
      <c r="AS231" s="217">
        <f t="shared" si="51"/>
        <v>28619.70104</v>
      </c>
      <c r="AT231" s="217">
        <f t="shared" si="24"/>
        <v>1000</v>
      </c>
      <c r="AU231" s="218">
        <f t="shared" si="30"/>
        <v>3000</v>
      </c>
      <c r="AV231" s="129"/>
      <c r="AW231" s="219">
        <f t="shared" ref="AW231:AX231" si="499">+IF(SUM(U226:U230)&gt;SUM(AW226:AW230),1,0)</f>
        <v>1</v>
      </c>
      <c r="AX231" s="220">
        <f t="shared" si="499"/>
        <v>0</v>
      </c>
      <c r="AY231" s="129"/>
      <c r="AZ231" s="181">
        <f t="shared" si="11"/>
        <v>2136.425497</v>
      </c>
      <c r="BA231" s="129"/>
      <c r="BB231" s="129"/>
      <c r="BC231" s="129"/>
      <c r="BD231" s="129"/>
      <c r="BE231" s="129"/>
      <c r="BF231" s="129"/>
      <c r="BG231" s="129"/>
      <c r="BH231" s="129"/>
      <c r="BI231" s="129"/>
      <c r="BJ231" s="129"/>
      <c r="BK231" s="129"/>
      <c r="BL231" s="129"/>
      <c r="BM231" s="129"/>
      <c r="BN231" s="129"/>
      <c r="BO231" s="129"/>
      <c r="BP231" s="129">
        <f t="shared" si="2"/>
        <v>180000</v>
      </c>
      <c r="BQ231" s="129">
        <f t="shared" si="3"/>
        <v>225000</v>
      </c>
      <c r="BR231" s="129">
        <f t="shared" si="4"/>
        <v>360000</v>
      </c>
    </row>
    <row r="232" ht="14.25" customHeight="1">
      <c r="A232" s="63">
        <f t="shared" si="12"/>
        <v>229</v>
      </c>
      <c r="C232" s="205">
        <f t="shared" si="33"/>
        <v>61000</v>
      </c>
      <c r="D232" s="176">
        <f t="shared" si="34"/>
        <v>67571.78946</v>
      </c>
      <c r="E232" s="206">
        <f t="shared" si="5"/>
        <v>128571.7895</v>
      </c>
      <c r="F232" s="129"/>
      <c r="G232" s="205">
        <f t="shared" si="15"/>
        <v>5000</v>
      </c>
      <c r="H232" s="206">
        <f t="shared" si="16"/>
        <v>9000</v>
      </c>
      <c r="I232" s="129"/>
      <c r="J232" s="207">
        <f t="shared" si="35"/>
        <v>69689.39037</v>
      </c>
      <c r="K232" s="208">
        <f t="shared" si="54"/>
        <v>102191.2491</v>
      </c>
      <c r="L232" s="129"/>
      <c r="M232" s="129"/>
      <c r="N232" s="129"/>
      <c r="O232" s="129"/>
      <c r="P232" s="129"/>
      <c r="Q232" s="129">
        <v>0.0</v>
      </c>
      <c r="R232" s="129">
        <v>0.0</v>
      </c>
      <c r="S232" s="129">
        <f t="shared" ref="S232:T232" si="500">+IF(Q232=1,RAND(),0)</f>
        <v>0</v>
      </c>
      <c r="T232" s="129">
        <f t="shared" si="500"/>
        <v>0</v>
      </c>
      <c r="U232" s="129">
        <f>+IF(S232=0,0,IF(S232&lt;=Hoja2!$N$5,Hoja2!$M$5,IF(Hoja2!M231&lt;=Hoja2!$N$6,Hoja2!$M$6,IF(S232&lt;=Hoja2!$N$7,Hoja2!$M$7,IF(S232&lt;=Hoja2!$N$8,Hoja2!$M$8,IF(S232&lt;=Hoja2!$N$9,Hoja2!$M$9,6))))))</f>
        <v>0</v>
      </c>
      <c r="V232" s="129">
        <f>+IF(T232=0,0,IF(T232&lt;=Hoja2!$O$5,Hoja2!$M$5,IF(T232&lt;=Hoja2!$O$6,Hoja2!$M$6,IF(T232&lt;=Hoja2!$O$7,Hoja2!$M$7,IF(T232&lt;=Hoja2!$O$8,Hoja2!$M$8,IF(T232&lt;=Hoja2!$O$9,Hoja2!$M$9,IF(S232&lt;=Hoja2!$O$10,Hoja2!$M$10,IF(S232&lt;=Hoja2!$O$11,Hoja2!$M$11,8))))))))</f>
        <v>0</v>
      </c>
      <c r="W232" s="156" t="str">
        <f t="shared" si="7"/>
        <v>si</v>
      </c>
      <c r="X232" s="157" t="str">
        <f t="shared" si="8"/>
        <v>si</v>
      </c>
      <c r="Y232" s="129"/>
      <c r="Z232" s="129"/>
      <c r="AA232" s="158">
        <f t="shared" si="37"/>
        <v>0</v>
      </c>
      <c r="AB232" s="159">
        <f t="shared" si="38"/>
        <v>0</v>
      </c>
      <c r="AC232" s="159">
        <f t="shared" si="39"/>
        <v>0</v>
      </c>
      <c r="AD232" s="159">
        <f t="shared" si="40"/>
        <v>0</v>
      </c>
      <c r="AE232" s="209">
        <f t="shared" si="41"/>
        <v>0</v>
      </c>
      <c r="AF232" s="210">
        <f t="shared" si="42"/>
        <v>0</v>
      </c>
      <c r="AG232" s="210">
        <f t="shared" si="43"/>
        <v>0</v>
      </c>
      <c r="AH232" s="210">
        <f t="shared" si="44"/>
        <v>0</v>
      </c>
      <c r="AI232" s="211">
        <f t="shared" si="45"/>
        <v>0</v>
      </c>
      <c r="AJ232" s="212">
        <f t="shared" si="46"/>
        <v>0</v>
      </c>
      <c r="AK232" s="129"/>
      <c r="AL232" s="213">
        <f t="shared" si="47"/>
        <v>0</v>
      </c>
      <c r="AM232" s="214">
        <f t="shared" si="48"/>
        <v>0</v>
      </c>
      <c r="AN232" s="214">
        <f t="shared" si="49"/>
        <v>0</v>
      </c>
      <c r="AO232" s="215">
        <f t="shared" si="23"/>
        <v>0</v>
      </c>
      <c r="AP232" s="172">
        <f t="shared" si="9"/>
        <v>231428.2105</v>
      </c>
      <c r="AQ232" s="129"/>
      <c r="AR232" s="216">
        <f t="shared" si="50"/>
        <v>35000</v>
      </c>
      <c r="AS232" s="217">
        <f t="shared" si="51"/>
        <v>28946.48574</v>
      </c>
      <c r="AT232" s="217">
        <f t="shared" si="24"/>
        <v>1000</v>
      </c>
      <c r="AU232" s="218">
        <f t="shared" si="30"/>
        <v>3000</v>
      </c>
      <c r="AV232" s="129"/>
      <c r="AW232" s="219">
        <f t="shared" ref="AW232:AX232" si="501">+IF(SUM(U227:U231)&gt;SUM(AW227:AW231),1,0)</f>
        <v>0</v>
      </c>
      <c r="AX232" s="220">
        <f t="shared" si="501"/>
        <v>0</v>
      </c>
      <c r="AY232" s="129"/>
      <c r="AZ232" s="181">
        <f t="shared" si="11"/>
        <v>1879.661271</v>
      </c>
      <c r="BA232" s="129"/>
      <c r="BB232" s="129"/>
      <c r="BC232" s="129"/>
      <c r="BD232" s="129"/>
      <c r="BE232" s="129"/>
      <c r="BF232" s="129"/>
      <c r="BG232" s="129"/>
      <c r="BH232" s="129"/>
      <c r="BI232" s="129"/>
      <c r="BJ232" s="129"/>
      <c r="BK232" s="129"/>
      <c r="BL232" s="129"/>
      <c r="BM232" s="129"/>
      <c r="BN232" s="129"/>
      <c r="BO232" s="129"/>
      <c r="BP232" s="129">
        <f t="shared" si="2"/>
        <v>180000</v>
      </c>
      <c r="BQ232" s="129">
        <f t="shared" si="3"/>
        <v>225000</v>
      </c>
      <c r="BR232" s="129">
        <f t="shared" si="4"/>
        <v>360000</v>
      </c>
    </row>
    <row r="233" ht="14.25" customHeight="1">
      <c r="A233" s="63">
        <f t="shared" si="12"/>
        <v>230</v>
      </c>
      <c r="C233" s="205">
        <f t="shared" si="33"/>
        <v>7750</v>
      </c>
      <c r="D233" s="176">
        <f t="shared" si="34"/>
        <v>25657.6842</v>
      </c>
      <c r="E233" s="206">
        <f t="shared" si="5"/>
        <v>33407.6842</v>
      </c>
      <c r="F233" s="129"/>
      <c r="G233" s="205">
        <f t="shared" si="15"/>
        <v>4000</v>
      </c>
      <c r="H233" s="206">
        <f t="shared" si="16"/>
        <v>6000</v>
      </c>
      <c r="I233" s="129"/>
      <c r="J233" s="207">
        <f t="shared" si="35"/>
        <v>80395.39975</v>
      </c>
      <c r="K233" s="208">
        <f t="shared" si="54"/>
        <v>-57550.47253</v>
      </c>
      <c r="L233" s="129"/>
      <c r="M233" s="129"/>
      <c r="N233" s="129"/>
      <c r="O233" s="129"/>
      <c r="P233" s="129"/>
      <c r="Q233" s="129">
        <v>0.0</v>
      </c>
      <c r="R233" s="129">
        <v>1.0</v>
      </c>
      <c r="S233" s="129">
        <f t="shared" ref="S233:T233" si="502">+IF(Q233=1,RAND(),0)</f>
        <v>0</v>
      </c>
      <c r="T233" s="129">
        <f t="shared" si="502"/>
        <v>0.07910489197</v>
      </c>
      <c r="U233" s="129">
        <f>+IF(S233=0,0,IF(S233&lt;=Hoja2!$N$5,Hoja2!$M$5,IF(Hoja2!M232&lt;=Hoja2!$N$6,Hoja2!$M$6,IF(S233&lt;=Hoja2!$N$7,Hoja2!$M$7,IF(S233&lt;=Hoja2!$N$8,Hoja2!$M$8,IF(S233&lt;=Hoja2!$N$9,Hoja2!$M$9,6))))))</f>
        <v>0</v>
      </c>
      <c r="V233" s="129">
        <f>+IF(T233=0,0,IF(T233&lt;=Hoja2!$O$5,Hoja2!$M$5,IF(T233&lt;=Hoja2!$O$6,Hoja2!$M$6,IF(T233&lt;=Hoja2!$O$7,Hoja2!$M$7,IF(T233&lt;=Hoja2!$O$8,Hoja2!$M$8,IF(T233&lt;=Hoja2!$O$9,Hoja2!$M$9,IF(S233&lt;=Hoja2!$O$10,Hoja2!$M$10,IF(S233&lt;=Hoja2!$O$11,Hoja2!$M$11,8))))))))</f>
        <v>1</v>
      </c>
      <c r="W233" s="156" t="str">
        <f t="shared" si="7"/>
        <v>si</v>
      </c>
      <c r="X233" s="157" t="str">
        <f t="shared" si="8"/>
        <v>si</v>
      </c>
      <c r="Y233" s="129"/>
      <c r="Z233" s="129"/>
      <c r="AA233" s="158">
        <f t="shared" si="37"/>
        <v>0</v>
      </c>
      <c r="AB233" s="159">
        <f t="shared" si="38"/>
        <v>0</v>
      </c>
      <c r="AC233" s="159">
        <f t="shared" si="39"/>
        <v>0</v>
      </c>
      <c r="AD233" s="159">
        <f t="shared" si="40"/>
        <v>0</v>
      </c>
      <c r="AE233" s="209">
        <f t="shared" si="41"/>
        <v>110000</v>
      </c>
      <c r="AF233" s="210">
        <f t="shared" si="42"/>
        <v>0</v>
      </c>
      <c r="AG233" s="210">
        <f t="shared" si="43"/>
        <v>0</v>
      </c>
      <c r="AH233" s="210">
        <f t="shared" si="44"/>
        <v>0</v>
      </c>
      <c r="AI233" s="211">
        <f t="shared" si="45"/>
        <v>73000</v>
      </c>
      <c r="AJ233" s="212">
        <f t="shared" si="46"/>
        <v>0</v>
      </c>
      <c r="AK233" s="129"/>
      <c r="AL233" s="213">
        <f t="shared" si="47"/>
        <v>0</v>
      </c>
      <c r="AM233" s="214">
        <f t="shared" si="48"/>
        <v>0</v>
      </c>
      <c r="AN233" s="214">
        <f t="shared" si="49"/>
        <v>0</v>
      </c>
      <c r="AO233" s="215">
        <f t="shared" si="23"/>
        <v>0</v>
      </c>
      <c r="AP233" s="172">
        <f t="shared" si="9"/>
        <v>326592.3158</v>
      </c>
      <c r="AQ233" s="129"/>
      <c r="AR233" s="216">
        <f t="shared" si="50"/>
        <v>35000</v>
      </c>
      <c r="AS233" s="217">
        <f t="shared" si="51"/>
        <v>29164.10526</v>
      </c>
      <c r="AT233" s="217">
        <f t="shared" si="24"/>
        <v>1000</v>
      </c>
      <c r="AU233" s="218">
        <f t="shared" si="30"/>
        <v>3000</v>
      </c>
      <c r="AV233" s="129"/>
      <c r="AW233" s="219">
        <f t="shared" ref="AW233:AX233" si="503">+IF(SUM(U228:U232)&gt;SUM(AW228:AW232),1,0)</f>
        <v>0</v>
      </c>
      <c r="AX233" s="220">
        <f t="shared" si="503"/>
        <v>0</v>
      </c>
      <c r="AY233" s="129"/>
      <c r="AZ233" s="181">
        <f t="shared" si="11"/>
        <v>1862.040684</v>
      </c>
      <c r="BA233" s="129"/>
      <c r="BB233" s="129"/>
      <c r="BC233" s="129"/>
      <c r="BD233" s="129"/>
      <c r="BE233" s="129"/>
      <c r="BF233" s="129"/>
      <c r="BG233" s="129"/>
      <c r="BH233" s="129"/>
      <c r="BI233" s="129"/>
      <c r="BJ233" s="129"/>
      <c r="BK233" s="129"/>
      <c r="BL233" s="129"/>
      <c r="BM233" s="129"/>
      <c r="BN233" s="129"/>
      <c r="BO233" s="129"/>
      <c r="BP233" s="129">
        <f t="shared" si="2"/>
        <v>180000</v>
      </c>
      <c r="BQ233" s="129">
        <f t="shared" si="3"/>
        <v>225000</v>
      </c>
      <c r="BR233" s="129">
        <f t="shared" si="4"/>
        <v>360000</v>
      </c>
    </row>
    <row r="234" ht="14.25" customHeight="1">
      <c r="A234" s="63">
        <f t="shared" si="12"/>
        <v>231</v>
      </c>
      <c r="C234" s="205">
        <f t="shared" si="33"/>
        <v>69700</v>
      </c>
      <c r="D234" s="176">
        <f t="shared" si="34"/>
        <v>-15745.06974</v>
      </c>
      <c r="E234" s="206">
        <f t="shared" si="5"/>
        <v>53954.93026</v>
      </c>
      <c r="F234" s="129"/>
      <c r="G234" s="205">
        <f t="shared" si="15"/>
        <v>3000</v>
      </c>
      <c r="H234" s="206">
        <f t="shared" si="16"/>
        <v>3000</v>
      </c>
      <c r="I234" s="129"/>
      <c r="J234" s="207">
        <f t="shared" si="35"/>
        <v>17511.44508</v>
      </c>
      <c r="K234" s="208">
        <f t="shared" si="54"/>
        <v>-34242.72775</v>
      </c>
      <c r="L234" s="129"/>
      <c r="M234" s="129"/>
      <c r="N234" s="129"/>
      <c r="O234" s="129"/>
      <c r="P234" s="129"/>
      <c r="Q234" s="129">
        <v>0.0</v>
      </c>
      <c r="R234" s="129">
        <v>1.0</v>
      </c>
      <c r="S234" s="129">
        <f t="shared" ref="S234:T234" si="504">+IF(Q234=1,RAND(),0)</f>
        <v>0</v>
      </c>
      <c r="T234" s="129">
        <f t="shared" si="504"/>
        <v>0.8164753703</v>
      </c>
      <c r="U234" s="129">
        <f>+IF(S234=0,0,IF(S234&lt;=Hoja2!$N$5,Hoja2!$M$5,IF(Hoja2!M233&lt;=Hoja2!$N$6,Hoja2!$M$6,IF(S234&lt;=Hoja2!$N$7,Hoja2!$M$7,IF(S234&lt;=Hoja2!$N$8,Hoja2!$M$8,IF(S234&lt;=Hoja2!$N$9,Hoja2!$M$9,6))))))</f>
        <v>0</v>
      </c>
      <c r="V234" s="129">
        <f>+IF(T234=0,0,IF(T234&lt;=Hoja2!$O$5,Hoja2!$M$5,IF(T234&lt;=Hoja2!$O$6,Hoja2!$M$6,IF(T234&lt;=Hoja2!$O$7,Hoja2!$M$7,IF(T234&lt;=Hoja2!$O$8,Hoja2!$M$8,IF(T234&lt;=Hoja2!$O$9,Hoja2!$M$9,IF(S234&lt;=Hoja2!$O$10,Hoja2!$M$10,IF(S234&lt;=Hoja2!$O$11,Hoja2!$M$11,8))))))))</f>
        <v>6</v>
      </c>
      <c r="W234" s="156" t="str">
        <f t="shared" si="7"/>
        <v>si</v>
      </c>
      <c r="X234" s="157" t="str">
        <f t="shared" si="8"/>
        <v>si</v>
      </c>
      <c r="Y234" s="129"/>
      <c r="Z234" s="129"/>
      <c r="AA234" s="158">
        <f t="shared" si="37"/>
        <v>0</v>
      </c>
      <c r="AB234" s="159">
        <f t="shared" si="38"/>
        <v>0</v>
      </c>
      <c r="AC234" s="159">
        <f t="shared" si="39"/>
        <v>73000</v>
      </c>
      <c r="AD234" s="159">
        <f t="shared" si="40"/>
        <v>0</v>
      </c>
      <c r="AE234" s="209">
        <f t="shared" si="41"/>
        <v>0</v>
      </c>
      <c r="AF234" s="210">
        <f t="shared" si="42"/>
        <v>0</v>
      </c>
      <c r="AG234" s="210">
        <f t="shared" si="43"/>
        <v>0</v>
      </c>
      <c r="AH234" s="210">
        <f t="shared" si="44"/>
        <v>0</v>
      </c>
      <c r="AI234" s="211">
        <f t="shared" si="45"/>
        <v>0</v>
      </c>
      <c r="AJ234" s="212">
        <f t="shared" si="46"/>
        <v>73000</v>
      </c>
      <c r="AK234" s="129"/>
      <c r="AL234" s="213">
        <f t="shared" si="47"/>
        <v>115200</v>
      </c>
      <c r="AM234" s="214">
        <f t="shared" si="48"/>
        <v>0</v>
      </c>
      <c r="AN234" s="214">
        <f t="shared" si="49"/>
        <v>0</v>
      </c>
      <c r="AO234" s="215">
        <f t="shared" si="23"/>
        <v>0</v>
      </c>
      <c r="AP234" s="172">
        <f t="shared" si="9"/>
        <v>306045.0697</v>
      </c>
      <c r="AQ234" s="129"/>
      <c r="AR234" s="216">
        <f t="shared" si="50"/>
        <v>35000</v>
      </c>
      <c r="AS234" s="217">
        <f t="shared" si="51"/>
        <v>28652.75395</v>
      </c>
      <c r="AT234" s="217">
        <f t="shared" si="24"/>
        <v>1000</v>
      </c>
      <c r="AU234" s="218">
        <f t="shared" si="30"/>
        <v>3000</v>
      </c>
      <c r="AV234" s="129"/>
      <c r="AW234" s="219">
        <f t="shared" ref="AW234:AX234" si="505">+IF(SUM(U229:U233)&gt;SUM(AW229:AW233),1,0)</f>
        <v>0</v>
      </c>
      <c r="AX234" s="220">
        <f t="shared" si="505"/>
        <v>1</v>
      </c>
      <c r="AY234" s="129"/>
      <c r="AZ234" s="181">
        <f t="shared" si="11"/>
        <v>2583.204334</v>
      </c>
      <c r="BA234" s="129"/>
      <c r="BB234" s="129"/>
      <c r="BC234" s="129"/>
      <c r="BD234" s="129"/>
      <c r="BE234" s="129"/>
      <c r="BF234" s="129"/>
      <c r="BG234" s="129"/>
      <c r="BH234" s="129"/>
      <c r="BI234" s="129"/>
      <c r="BJ234" s="129"/>
      <c r="BK234" s="129"/>
      <c r="BL234" s="129"/>
      <c r="BM234" s="129"/>
      <c r="BN234" s="129"/>
      <c r="BO234" s="129"/>
      <c r="BP234" s="129">
        <f t="shared" si="2"/>
        <v>180000</v>
      </c>
      <c r="BQ234" s="129">
        <f t="shared" si="3"/>
        <v>225000</v>
      </c>
      <c r="BR234" s="129">
        <f t="shared" si="4"/>
        <v>360000</v>
      </c>
    </row>
    <row r="235" ht="14.25" customHeight="1">
      <c r="A235" s="63">
        <f t="shared" si="12"/>
        <v>232</v>
      </c>
      <c r="C235" s="205">
        <f t="shared" si="33"/>
        <v>29500</v>
      </c>
      <c r="D235" s="176">
        <f t="shared" si="34"/>
        <v>-3731.421324</v>
      </c>
      <c r="E235" s="206">
        <f t="shared" si="5"/>
        <v>25768.57868</v>
      </c>
      <c r="F235" s="129"/>
      <c r="G235" s="205">
        <f t="shared" si="15"/>
        <v>2000</v>
      </c>
      <c r="H235" s="206">
        <f t="shared" si="16"/>
        <v>3000</v>
      </c>
      <c r="I235" s="129"/>
      <c r="J235" s="207">
        <f t="shared" si="35"/>
        <v>26672.47109</v>
      </c>
      <c r="K235" s="208">
        <f t="shared" si="54"/>
        <v>-11242.07534</v>
      </c>
      <c r="L235" s="129"/>
      <c r="M235" s="129"/>
      <c r="N235" s="129"/>
      <c r="O235" s="129"/>
      <c r="P235" s="129"/>
      <c r="Q235" s="129">
        <v>0.0</v>
      </c>
      <c r="R235" s="129">
        <v>0.0</v>
      </c>
      <c r="S235" s="129">
        <f t="shared" ref="S235:T235" si="506">+IF(Q235=1,RAND(),0)</f>
        <v>0</v>
      </c>
      <c r="T235" s="129">
        <f t="shared" si="506"/>
        <v>0</v>
      </c>
      <c r="U235" s="129">
        <f>+IF(S235=0,0,IF(S235&lt;=Hoja2!$N$5,Hoja2!$M$5,IF(Hoja2!M234&lt;=Hoja2!$N$6,Hoja2!$M$6,IF(S235&lt;=Hoja2!$N$7,Hoja2!$M$7,IF(S235&lt;=Hoja2!$N$8,Hoja2!$M$8,IF(S235&lt;=Hoja2!$N$9,Hoja2!$M$9,6))))))</f>
        <v>0</v>
      </c>
      <c r="V235" s="129">
        <f>+IF(T235=0,0,IF(T235&lt;=Hoja2!$O$5,Hoja2!$M$5,IF(T235&lt;=Hoja2!$O$6,Hoja2!$M$6,IF(T235&lt;=Hoja2!$O$7,Hoja2!$M$7,IF(T235&lt;=Hoja2!$O$8,Hoja2!$M$8,IF(T235&lt;=Hoja2!$O$9,Hoja2!$M$9,IF(S235&lt;=Hoja2!$O$10,Hoja2!$M$10,IF(S235&lt;=Hoja2!$O$11,Hoja2!$M$11,8))))))))</f>
        <v>0</v>
      </c>
      <c r="W235" s="156" t="str">
        <f t="shared" si="7"/>
        <v>si</v>
      </c>
      <c r="X235" s="157" t="str">
        <f t="shared" si="8"/>
        <v>si</v>
      </c>
      <c r="Y235" s="129"/>
      <c r="Z235" s="129"/>
      <c r="AA235" s="158">
        <f t="shared" si="37"/>
        <v>0</v>
      </c>
      <c r="AB235" s="159">
        <f t="shared" si="38"/>
        <v>0</v>
      </c>
      <c r="AC235" s="159">
        <f t="shared" si="39"/>
        <v>0</v>
      </c>
      <c r="AD235" s="159">
        <f t="shared" si="40"/>
        <v>0</v>
      </c>
      <c r="AE235" s="209">
        <f t="shared" si="41"/>
        <v>0</v>
      </c>
      <c r="AF235" s="210">
        <f t="shared" si="42"/>
        <v>0</v>
      </c>
      <c r="AG235" s="210">
        <f t="shared" si="43"/>
        <v>0</v>
      </c>
      <c r="AH235" s="210">
        <f t="shared" si="44"/>
        <v>0</v>
      </c>
      <c r="AI235" s="211">
        <f t="shared" si="45"/>
        <v>0</v>
      </c>
      <c r="AJ235" s="212">
        <f t="shared" si="46"/>
        <v>0</v>
      </c>
      <c r="AK235" s="129"/>
      <c r="AL235" s="213">
        <f t="shared" si="47"/>
        <v>-5200</v>
      </c>
      <c r="AM235" s="214">
        <f t="shared" si="48"/>
        <v>0</v>
      </c>
      <c r="AN235" s="214">
        <f t="shared" si="49"/>
        <v>0</v>
      </c>
      <c r="AO235" s="215">
        <f t="shared" si="23"/>
        <v>0</v>
      </c>
      <c r="AP235" s="172">
        <f t="shared" si="9"/>
        <v>334231.4213</v>
      </c>
      <c r="AQ235" s="129"/>
      <c r="AR235" s="216">
        <f t="shared" si="50"/>
        <v>35000</v>
      </c>
      <c r="AS235" s="217">
        <f t="shared" si="51"/>
        <v>29986.35158</v>
      </c>
      <c r="AT235" s="217">
        <f t="shared" si="24"/>
        <v>1000</v>
      </c>
      <c r="AU235" s="218">
        <f t="shared" si="30"/>
        <v>0</v>
      </c>
      <c r="AV235" s="129"/>
      <c r="AW235" s="219">
        <f t="shared" ref="AW235:AX235" si="507">+IF(SUM(U230:U234)&gt;SUM(AW230:AW234),1,0)</f>
        <v>0</v>
      </c>
      <c r="AX235" s="220">
        <f t="shared" si="507"/>
        <v>1</v>
      </c>
      <c r="AY235" s="129"/>
      <c r="AZ235" s="181">
        <f t="shared" si="11"/>
        <v>2119.795284</v>
      </c>
      <c r="BA235" s="129"/>
      <c r="BB235" s="129"/>
      <c r="BC235" s="129"/>
      <c r="BD235" s="129"/>
      <c r="BE235" s="129"/>
      <c r="BF235" s="129"/>
      <c r="BG235" s="129"/>
      <c r="BH235" s="129"/>
      <c r="BI235" s="129"/>
      <c r="BJ235" s="129"/>
      <c r="BK235" s="129"/>
      <c r="BL235" s="129"/>
      <c r="BM235" s="129"/>
      <c r="BN235" s="129"/>
      <c r="BO235" s="129"/>
      <c r="BP235" s="129">
        <f t="shared" si="2"/>
        <v>180000</v>
      </c>
      <c r="BQ235" s="129">
        <f t="shared" si="3"/>
        <v>225000</v>
      </c>
      <c r="BR235" s="129">
        <f t="shared" si="4"/>
        <v>360000</v>
      </c>
    </row>
    <row r="236" ht="14.25" customHeight="1">
      <c r="A236" s="63">
        <f t="shared" si="12"/>
        <v>233</v>
      </c>
      <c r="C236" s="205">
        <f t="shared" si="33"/>
        <v>109700</v>
      </c>
      <c r="D236" s="176">
        <f t="shared" si="34"/>
        <v>8015.272836</v>
      </c>
      <c r="E236" s="206">
        <f t="shared" si="5"/>
        <v>117715.2728</v>
      </c>
      <c r="F236" s="129"/>
      <c r="G236" s="205">
        <f t="shared" si="15"/>
        <v>19250</v>
      </c>
      <c r="H236" s="206">
        <f t="shared" si="16"/>
        <v>54750</v>
      </c>
      <c r="I236" s="129"/>
      <c r="J236" s="207">
        <f t="shared" si="35"/>
        <v>36838.39958</v>
      </c>
      <c r="K236" s="208">
        <f t="shared" si="54"/>
        <v>12114.24171</v>
      </c>
      <c r="L236" s="129"/>
      <c r="M236" s="129"/>
      <c r="N236" s="129"/>
      <c r="O236" s="129"/>
      <c r="P236" s="129"/>
      <c r="Q236" s="129">
        <v>0.0</v>
      </c>
      <c r="R236" s="129">
        <v>0.0</v>
      </c>
      <c r="S236" s="129">
        <f t="shared" ref="S236:T236" si="508">+IF(Q236=1,RAND(),0)</f>
        <v>0</v>
      </c>
      <c r="T236" s="129">
        <f t="shared" si="508"/>
        <v>0</v>
      </c>
      <c r="U236" s="129">
        <f>+IF(S236=0,0,IF(S236&lt;=Hoja2!$N$5,Hoja2!$M$5,IF(Hoja2!M235&lt;=Hoja2!$N$6,Hoja2!$M$6,IF(S236&lt;=Hoja2!$N$7,Hoja2!$M$7,IF(S236&lt;=Hoja2!$N$8,Hoja2!$M$8,IF(S236&lt;=Hoja2!$N$9,Hoja2!$M$9,6))))))</f>
        <v>0</v>
      </c>
      <c r="V236" s="129">
        <f>+IF(T236=0,0,IF(T236&lt;=Hoja2!$O$5,Hoja2!$M$5,IF(T236&lt;=Hoja2!$O$6,Hoja2!$M$6,IF(T236&lt;=Hoja2!$O$7,Hoja2!$M$7,IF(T236&lt;=Hoja2!$O$8,Hoja2!$M$8,IF(T236&lt;=Hoja2!$O$9,Hoja2!$M$9,IF(S236&lt;=Hoja2!$O$10,Hoja2!$M$10,IF(S236&lt;=Hoja2!$O$11,Hoja2!$M$11,8))))))))</f>
        <v>0</v>
      </c>
      <c r="W236" s="156" t="str">
        <f t="shared" si="7"/>
        <v>si</v>
      </c>
      <c r="X236" s="157" t="str">
        <f t="shared" si="8"/>
        <v>no</v>
      </c>
      <c r="Y236" s="129"/>
      <c r="Z236" s="129"/>
      <c r="AA236" s="158">
        <f t="shared" si="37"/>
        <v>0</v>
      </c>
      <c r="AB236" s="159">
        <f t="shared" si="38"/>
        <v>0</v>
      </c>
      <c r="AC236" s="159">
        <f t="shared" si="39"/>
        <v>0</v>
      </c>
      <c r="AD236" s="159">
        <f t="shared" si="40"/>
        <v>0</v>
      </c>
      <c r="AE236" s="209">
        <f t="shared" si="41"/>
        <v>0</v>
      </c>
      <c r="AF236" s="210">
        <f t="shared" si="42"/>
        <v>0</v>
      </c>
      <c r="AG236" s="210">
        <f t="shared" si="43"/>
        <v>0</v>
      </c>
      <c r="AH236" s="210">
        <f t="shared" si="44"/>
        <v>0</v>
      </c>
      <c r="AI236" s="211">
        <f t="shared" si="45"/>
        <v>0</v>
      </c>
      <c r="AJ236" s="212">
        <f t="shared" si="46"/>
        <v>0</v>
      </c>
      <c r="AK236" s="129"/>
      <c r="AL236" s="213">
        <f t="shared" si="47"/>
        <v>115200</v>
      </c>
      <c r="AM236" s="214">
        <f t="shared" si="48"/>
        <v>0</v>
      </c>
      <c r="AN236" s="214">
        <f t="shared" si="49"/>
        <v>0</v>
      </c>
      <c r="AO236" s="215">
        <f t="shared" si="23"/>
        <v>73000</v>
      </c>
      <c r="AP236" s="172">
        <f t="shared" si="9"/>
        <v>242284.7272</v>
      </c>
      <c r="AQ236" s="129"/>
      <c r="AR236" s="216">
        <f t="shared" si="50"/>
        <v>35000</v>
      </c>
      <c r="AS236" s="217">
        <f t="shared" si="51"/>
        <v>30253.30584</v>
      </c>
      <c r="AT236" s="217">
        <f t="shared" si="24"/>
        <v>1000</v>
      </c>
      <c r="AU236" s="218">
        <f t="shared" si="30"/>
        <v>3000</v>
      </c>
      <c r="AV236" s="129"/>
      <c r="AW236" s="219">
        <f t="shared" ref="AW236:AX236" si="509">+IF(SUM(U231:U235)&gt;SUM(AW231:AW235),1,0)</f>
        <v>0</v>
      </c>
      <c r="AX236" s="220">
        <f t="shared" si="509"/>
        <v>1</v>
      </c>
      <c r="AY236" s="129"/>
      <c r="AZ236" s="181">
        <f t="shared" si="11"/>
        <v>2709.723608</v>
      </c>
      <c r="BA236" s="129"/>
      <c r="BB236" s="129"/>
      <c r="BC236" s="129"/>
      <c r="BD236" s="129"/>
      <c r="BE236" s="129"/>
      <c r="BF236" s="129"/>
      <c r="BG236" s="129"/>
      <c r="BH236" s="129"/>
      <c r="BI236" s="129"/>
      <c r="BJ236" s="129"/>
      <c r="BK236" s="129"/>
      <c r="BL236" s="129"/>
      <c r="BM236" s="129"/>
      <c r="BN236" s="129"/>
      <c r="BO236" s="129"/>
      <c r="BP236" s="129">
        <f t="shared" si="2"/>
        <v>180000</v>
      </c>
      <c r="BQ236" s="129">
        <f t="shared" si="3"/>
        <v>225000</v>
      </c>
      <c r="BR236" s="129">
        <f t="shared" si="4"/>
        <v>360000</v>
      </c>
    </row>
    <row r="237" ht="14.25" customHeight="1">
      <c r="A237" s="63">
        <f t="shared" si="12"/>
        <v>234</v>
      </c>
      <c r="C237" s="205">
        <f t="shared" si="33"/>
        <v>142500</v>
      </c>
      <c r="D237" s="176">
        <f t="shared" si="34"/>
        <v>21021.10887</v>
      </c>
      <c r="E237" s="206">
        <f t="shared" si="5"/>
        <v>163521.1089</v>
      </c>
      <c r="F237" s="129"/>
      <c r="G237" s="205">
        <f t="shared" si="15"/>
        <v>36500</v>
      </c>
      <c r="H237" s="206">
        <f t="shared" si="16"/>
        <v>106500</v>
      </c>
      <c r="I237" s="129"/>
      <c r="J237" s="207">
        <f t="shared" si="35"/>
        <v>47125.68381</v>
      </c>
      <c r="K237" s="208">
        <f t="shared" si="54"/>
        <v>35048.25533</v>
      </c>
      <c r="L237" s="129"/>
      <c r="M237" s="129"/>
      <c r="N237" s="129"/>
      <c r="O237" s="129"/>
      <c r="P237" s="129"/>
      <c r="Q237" s="129">
        <v>0.0</v>
      </c>
      <c r="R237" s="129">
        <v>0.0</v>
      </c>
      <c r="S237" s="129">
        <f t="shared" ref="S237:T237" si="510">+IF(Q237=1,RAND(),0)</f>
        <v>0</v>
      </c>
      <c r="T237" s="129">
        <f t="shared" si="510"/>
        <v>0</v>
      </c>
      <c r="U237" s="129">
        <f>+IF(S237=0,0,IF(S237&lt;=Hoja2!$N$5,Hoja2!$M$5,IF(Hoja2!M236&lt;=Hoja2!$N$6,Hoja2!$M$6,IF(S237&lt;=Hoja2!$N$7,Hoja2!$M$7,IF(S237&lt;=Hoja2!$N$8,Hoja2!$M$8,IF(S237&lt;=Hoja2!$N$9,Hoja2!$M$9,6))))))</f>
        <v>0</v>
      </c>
      <c r="V237" s="129">
        <f>+IF(T237=0,0,IF(T237&lt;=Hoja2!$O$5,Hoja2!$M$5,IF(T237&lt;=Hoja2!$O$6,Hoja2!$M$6,IF(T237&lt;=Hoja2!$O$7,Hoja2!$M$7,IF(T237&lt;=Hoja2!$O$8,Hoja2!$M$8,IF(T237&lt;=Hoja2!$O$9,Hoja2!$M$9,IF(S237&lt;=Hoja2!$O$10,Hoja2!$M$10,IF(S237&lt;=Hoja2!$O$11,Hoja2!$M$11,8))))))))</f>
        <v>0</v>
      </c>
      <c r="W237" s="156" t="str">
        <f t="shared" si="7"/>
        <v>si</v>
      </c>
      <c r="X237" s="157" t="str">
        <f t="shared" si="8"/>
        <v>no</v>
      </c>
      <c r="Y237" s="129"/>
      <c r="Z237" s="129"/>
      <c r="AA237" s="158">
        <f t="shared" si="37"/>
        <v>0</v>
      </c>
      <c r="AB237" s="159">
        <f t="shared" si="38"/>
        <v>0</v>
      </c>
      <c r="AC237" s="159">
        <f t="shared" si="39"/>
        <v>0</v>
      </c>
      <c r="AD237" s="159">
        <f t="shared" si="40"/>
        <v>0</v>
      </c>
      <c r="AE237" s="209">
        <f t="shared" si="41"/>
        <v>0</v>
      </c>
      <c r="AF237" s="210">
        <f t="shared" si="42"/>
        <v>0</v>
      </c>
      <c r="AG237" s="210">
        <f t="shared" si="43"/>
        <v>0</v>
      </c>
      <c r="AH237" s="210">
        <f t="shared" si="44"/>
        <v>0</v>
      </c>
      <c r="AI237" s="211">
        <f t="shared" si="45"/>
        <v>0</v>
      </c>
      <c r="AJ237" s="212">
        <f t="shared" si="46"/>
        <v>0</v>
      </c>
      <c r="AK237" s="129"/>
      <c r="AL237" s="213">
        <f t="shared" si="47"/>
        <v>67800</v>
      </c>
      <c r="AM237" s="214">
        <f t="shared" si="48"/>
        <v>0</v>
      </c>
      <c r="AN237" s="214">
        <f t="shared" si="49"/>
        <v>0</v>
      </c>
      <c r="AO237" s="215">
        <f t="shared" si="23"/>
        <v>73000</v>
      </c>
      <c r="AP237" s="172">
        <f t="shared" si="9"/>
        <v>196478.8911</v>
      </c>
      <c r="AQ237" s="129"/>
      <c r="AR237" s="216">
        <f t="shared" si="50"/>
        <v>35000</v>
      </c>
      <c r="AS237" s="217">
        <f t="shared" si="51"/>
        <v>28994.16397</v>
      </c>
      <c r="AT237" s="217">
        <f t="shared" si="24"/>
        <v>1000</v>
      </c>
      <c r="AU237" s="218">
        <f t="shared" si="30"/>
        <v>3000</v>
      </c>
      <c r="AV237" s="129"/>
      <c r="AW237" s="219">
        <f t="shared" ref="AW237:AX237" si="511">+IF(SUM(U232:U236)&gt;SUM(AW232:AW236),1,0)</f>
        <v>0</v>
      </c>
      <c r="AX237" s="220">
        <f t="shared" si="511"/>
        <v>1</v>
      </c>
      <c r="AY237" s="129"/>
      <c r="AZ237" s="181">
        <f t="shared" si="11"/>
        <v>2187.277871</v>
      </c>
      <c r="BA237" s="129"/>
      <c r="BB237" s="129"/>
      <c r="BC237" s="129"/>
      <c r="BD237" s="129"/>
      <c r="BE237" s="129"/>
      <c r="BF237" s="129"/>
      <c r="BG237" s="129"/>
      <c r="BH237" s="129"/>
      <c r="BI237" s="129"/>
      <c r="BJ237" s="129"/>
      <c r="BK237" s="129"/>
      <c r="BL237" s="129"/>
      <c r="BM237" s="129"/>
      <c r="BN237" s="129"/>
      <c r="BO237" s="129"/>
      <c r="BP237" s="129">
        <f t="shared" si="2"/>
        <v>180000</v>
      </c>
      <c r="BQ237" s="129">
        <f t="shared" si="3"/>
        <v>225000</v>
      </c>
      <c r="BR237" s="129">
        <f t="shared" si="4"/>
        <v>360000</v>
      </c>
    </row>
    <row r="238" ht="14.25" customHeight="1">
      <c r="A238" s="63">
        <f t="shared" si="12"/>
        <v>235</v>
      </c>
      <c r="C238" s="205">
        <f t="shared" si="33"/>
        <v>107500</v>
      </c>
      <c r="D238" s="176">
        <f t="shared" si="34"/>
        <v>34040.86848</v>
      </c>
      <c r="E238" s="206">
        <f t="shared" si="5"/>
        <v>141540.8685</v>
      </c>
      <c r="F238" s="129"/>
      <c r="G238" s="205">
        <f t="shared" si="15"/>
        <v>35500</v>
      </c>
      <c r="H238" s="206">
        <f t="shared" si="16"/>
        <v>103500</v>
      </c>
      <c r="I238" s="129"/>
      <c r="J238" s="207">
        <f t="shared" si="35"/>
        <v>57806.82475</v>
      </c>
      <c r="K238" s="208">
        <f t="shared" si="54"/>
        <v>59154.81915</v>
      </c>
      <c r="L238" s="129"/>
      <c r="M238" s="129"/>
      <c r="N238" s="129"/>
      <c r="O238" s="129"/>
      <c r="P238" s="129"/>
      <c r="Q238" s="129">
        <v>0.0</v>
      </c>
      <c r="R238" s="129">
        <v>0.0</v>
      </c>
      <c r="S238" s="129">
        <f t="shared" ref="S238:T238" si="512">+IF(Q238=1,RAND(),0)</f>
        <v>0</v>
      </c>
      <c r="T238" s="129">
        <f t="shared" si="512"/>
        <v>0</v>
      </c>
      <c r="U238" s="129">
        <f>+IF(S238=0,0,IF(S238&lt;=Hoja2!$N$5,Hoja2!$M$5,IF(Hoja2!M237&lt;=Hoja2!$N$6,Hoja2!$M$6,IF(S238&lt;=Hoja2!$N$7,Hoja2!$M$7,IF(S238&lt;=Hoja2!$N$8,Hoja2!$M$8,IF(S238&lt;=Hoja2!$N$9,Hoja2!$M$9,6))))))</f>
        <v>0</v>
      </c>
      <c r="V238" s="129">
        <f>+IF(T238=0,0,IF(T238&lt;=Hoja2!$O$5,Hoja2!$M$5,IF(T238&lt;=Hoja2!$O$6,Hoja2!$M$6,IF(T238&lt;=Hoja2!$O$7,Hoja2!$M$7,IF(T238&lt;=Hoja2!$O$8,Hoja2!$M$8,IF(T238&lt;=Hoja2!$O$9,Hoja2!$M$9,IF(S238&lt;=Hoja2!$O$10,Hoja2!$M$10,IF(S238&lt;=Hoja2!$O$11,Hoja2!$M$11,8))))))))</f>
        <v>0</v>
      </c>
      <c r="W238" s="156" t="str">
        <f t="shared" si="7"/>
        <v>si</v>
      </c>
      <c r="X238" s="157" t="str">
        <f t="shared" si="8"/>
        <v>no</v>
      </c>
      <c r="Y238" s="129"/>
      <c r="Z238" s="129"/>
      <c r="AA238" s="158">
        <f t="shared" si="37"/>
        <v>0</v>
      </c>
      <c r="AB238" s="159">
        <f t="shared" si="38"/>
        <v>0</v>
      </c>
      <c r="AC238" s="159">
        <f t="shared" si="39"/>
        <v>0</v>
      </c>
      <c r="AD238" s="159">
        <f t="shared" si="40"/>
        <v>0</v>
      </c>
      <c r="AE238" s="209">
        <f t="shared" si="41"/>
        <v>0</v>
      </c>
      <c r="AF238" s="210">
        <f t="shared" si="42"/>
        <v>0</v>
      </c>
      <c r="AG238" s="210">
        <f t="shared" si="43"/>
        <v>0</v>
      </c>
      <c r="AH238" s="210">
        <f t="shared" si="44"/>
        <v>0</v>
      </c>
      <c r="AI238" s="211">
        <f t="shared" si="45"/>
        <v>0</v>
      </c>
      <c r="AJ238" s="212">
        <f t="shared" si="46"/>
        <v>0</v>
      </c>
      <c r="AK238" s="129"/>
      <c r="AL238" s="213">
        <f t="shared" si="47"/>
        <v>0</v>
      </c>
      <c r="AM238" s="214">
        <f t="shared" si="48"/>
        <v>0</v>
      </c>
      <c r="AN238" s="214">
        <f t="shared" si="49"/>
        <v>0</v>
      </c>
      <c r="AO238" s="215">
        <f t="shared" si="23"/>
        <v>0</v>
      </c>
      <c r="AP238" s="172">
        <f t="shared" si="9"/>
        <v>218459.1315</v>
      </c>
      <c r="AQ238" s="129"/>
      <c r="AR238" s="216">
        <f t="shared" si="50"/>
        <v>35000</v>
      </c>
      <c r="AS238" s="217">
        <f t="shared" si="51"/>
        <v>28980.24039</v>
      </c>
      <c r="AT238" s="217">
        <f t="shared" si="24"/>
        <v>1000</v>
      </c>
      <c r="AU238" s="218">
        <f t="shared" si="30"/>
        <v>3000</v>
      </c>
      <c r="AV238" s="129"/>
      <c r="AW238" s="219">
        <f t="shared" ref="AW238:AX238" si="513">+IF(SUM(U233:U237)&gt;SUM(AW233:AW237),1,0)</f>
        <v>0</v>
      </c>
      <c r="AX238" s="220">
        <f t="shared" si="513"/>
        <v>1</v>
      </c>
      <c r="AY238" s="129"/>
      <c r="AZ238" s="181">
        <f t="shared" si="11"/>
        <v>1524.761366</v>
      </c>
      <c r="BA238" s="129"/>
      <c r="BB238" s="129"/>
      <c r="BC238" s="129"/>
      <c r="BD238" s="129"/>
      <c r="BE238" s="129"/>
      <c r="BF238" s="129"/>
      <c r="BG238" s="129"/>
      <c r="BH238" s="129"/>
      <c r="BI238" s="129"/>
      <c r="BJ238" s="129"/>
      <c r="BK238" s="129"/>
      <c r="BL238" s="129"/>
      <c r="BM238" s="129"/>
      <c r="BN238" s="129"/>
      <c r="BO238" s="129"/>
      <c r="BP238" s="129">
        <f t="shared" si="2"/>
        <v>180000</v>
      </c>
      <c r="BQ238" s="129">
        <f t="shared" si="3"/>
        <v>225000</v>
      </c>
      <c r="BR238" s="129">
        <f t="shared" si="4"/>
        <v>360000</v>
      </c>
    </row>
    <row r="239" ht="14.25" customHeight="1">
      <c r="A239" s="63">
        <f t="shared" si="12"/>
        <v>236</v>
      </c>
      <c r="C239" s="205">
        <f t="shared" si="33"/>
        <v>72500</v>
      </c>
      <c r="D239" s="176">
        <f t="shared" si="34"/>
        <v>47600.53334</v>
      </c>
      <c r="E239" s="206">
        <f t="shared" si="5"/>
        <v>120100.5333</v>
      </c>
      <c r="F239" s="129"/>
      <c r="G239" s="205">
        <f t="shared" si="15"/>
        <v>34500</v>
      </c>
      <c r="H239" s="206">
        <f t="shared" si="16"/>
        <v>100500</v>
      </c>
      <c r="I239" s="129"/>
      <c r="J239" s="207">
        <f t="shared" si="35"/>
        <v>66727.80838</v>
      </c>
      <c r="K239" s="208">
        <f t="shared" si="54"/>
        <v>81843.08125</v>
      </c>
      <c r="L239" s="129"/>
      <c r="M239" s="129"/>
      <c r="N239" s="129"/>
      <c r="O239" s="129"/>
      <c r="P239" s="129"/>
      <c r="Q239" s="129">
        <v>0.0</v>
      </c>
      <c r="R239" s="129">
        <v>0.0</v>
      </c>
      <c r="S239" s="129">
        <f t="shared" ref="S239:T239" si="514">+IF(Q239=1,RAND(),0)</f>
        <v>0</v>
      </c>
      <c r="T239" s="129">
        <f t="shared" si="514"/>
        <v>0</v>
      </c>
      <c r="U239" s="129">
        <f>+IF(S239=0,0,IF(S239&lt;=Hoja2!$N$5,Hoja2!$M$5,IF(Hoja2!M238&lt;=Hoja2!$N$6,Hoja2!$M$6,IF(S239&lt;=Hoja2!$N$7,Hoja2!$M$7,IF(S239&lt;=Hoja2!$N$8,Hoja2!$M$8,IF(S239&lt;=Hoja2!$N$9,Hoja2!$M$9,6))))))</f>
        <v>0</v>
      </c>
      <c r="V239" s="129">
        <f>+IF(T239=0,0,IF(T239&lt;=Hoja2!$O$5,Hoja2!$M$5,IF(T239&lt;=Hoja2!$O$6,Hoja2!$M$6,IF(T239&lt;=Hoja2!$O$7,Hoja2!$M$7,IF(T239&lt;=Hoja2!$O$8,Hoja2!$M$8,IF(T239&lt;=Hoja2!$O$9,Hoja2!$M$9,IF(S239&lt;=Hoja2!$O$10,Hoja2!$M$10,IF(S239&lt;=Hoja2!$O$11,Hoja2!$M$11,8))))))))</f>
        <v>0</v>
      </c>
      <c r="W239" s="156" t="str">
        <f t="shared" si="7"/>
        <v>si</v>
      </c>
      <c r="X239" s="157" t="str">
        <f t="shared" si="8"/>
        <v>no</v>
      </c>
      <c r="Y239" s="129"/>
      <c r="Z239" s="129"/>
      <c r="AA239" s="158">
        <f t="shared" si="37"/>
        <v>0</v>
      </c>
      <c r="AB239" s="159">
        <f t="shared" si="38"/>
        <v>0</v>
      </c>
      <c r="AC239" s="159">
        <f t="shared" si="39"/>
        <v>0</v>
      </c>
      <c r="AD239" s="159">
        <f t="shared" si="40"/>
        <v>0</v>
      </c>
      <c r="AE239" s="209">
        <f t="shared" si="41"/>
        <v>0</v>
      </c>
      <c r="AF239" s="210">
        <f t="shared" si="42"/>
        <v>0</v>
      </c>
      <c r="AG239" s="210">
        <f t="shared" si="43"/>
        <v>0</v>
      </c>
      <c r="AH239" s="210">
        <f t="shared" si="44"/>
        <v>0</v>
      </c>
      <c r="AI239" s="211">
        <f t="shared" si="45"/>
        <v>0</v>
      </c>
      <c r="AJ239" s="212">
        <f t="shared" si="46"/>
        <v>0</v>
      </c>
      <c r="AK239" s="129"/>
      <c r="AL239" s="213">
        <f t="shared" si="47"/>
        <v>0</v>
      </c>
      <c r="AM239" s="214">
        <f t="shared" si="48"/>
        <v>0</v>
      </c>
      <c r="AN239" s="214">
        <f t="shared" si="49"/>
        <v>0</v>
      </c>
      <c r="AO239" s="215">
        <f t="shared" si="23"/>
        <v>0</v>
      </c>
      <c r="AP239" s="172">
        <f t="shared" si="9"/>
        <v>239899.4667</v>
      </c>
      <c r="AQ239" s="129"/>
      <c r="AR239" s="216">
        <f t="shared" si="50"/>
        <v>35000</v>
      </c>
      <c r="AS239" s="217">
        <f t="shared" si="51"/>
        <v>28440.33513</v>
      </c>
      <c r="AT239" s="217">
        <f t="shared" si="24"/>
        <v>1000</v>
      </c>
      <c r="AU239" s="218">
        <f t="shared" si="30"/>
        <v>3000</v>
      </c>
      <c r="AV239" s="129"/>
      <c r="AW239" s="219">
        <f t="shared" ref="AW239:AX239" si="515">+IF(SUM(U234:U238)&gt;SUM(AW234:AW238),1,0)</f>
        <v>0</v>
      </c>
      <c r="AX239" s="220">
        <f t="shared" si="515"/>
        <v>1</v>
      </c>
      <c r="AY239" s="129"/>
      <c r="AZ239" s="181">
        <f t="shared" si="11"/>
        <v>1261.036896</v>
      </c>
      <c r="BA239" s="129"/>
      <c r="BB239" s="129"/>
      <c r="BC239" s="129"/>
      <c r="BD239" s="129"/>
      <c r="BE239" s="129"/>
      <c r="BF239" s="129"/>
      <c r="BG239" s="129"/>
      <c r="BH239" s="129"/>
      <c r="BI239" s="129"/>
      <c r="BJ239" s="129"/>
      <c r="BK239" s="129"/>
      <c r="BL239" s="129"/>
      <c r="BM239" s="129"/>
      <c r="BN239" s="129"/>
      <c r="BO239" s="129"/>
      <c r="BP239" s="129">
        <f t="shared" si="2"/>
        <v>180000</v>
      </c>
      <c r="BQ239" s="129">
        <f t="shared" si="3"/>
        <v>225000</v>
      </c>
      <c r="BR239" s="129">
        <f t="shared" si="4"/>
        <v>360000</v>
      </c>
    </row>
    <row r="240" ht="14.25" customHeight="1">
      <c r="A240" s="63">
        <f t="shared" si="12"/>
        <v>237</v>
      </c>
      <c r="C240" s="205">
        <f t="shared" si="33"/>
        <v>37500</v>
      </c>
      <c r="D240" s="176">
        <f t="shared" si="34"/>
        <v>59972.81801</v>
      </c>
      <c r="E240" s="206">
        <f t="shared" si="5"/>
        <v>97472.81801</v>
      </c>
      <c r="F240" s="129"/>
      <c r="G240" s="205">
        <f t="shared" si="15"/>
        <v>33500</v>
      </c>
      <c r="H240" s="206">
        <f t="shared" si="16"/>
        <v>97500</v>
      </c>
      <c r="I240" s="129"/>
      <c r="J240" s="207">
        <f t="shared" si="35"/>
        <v>76868.02594</v>
      </c>
      <c r="K240" s="208">
        <f t="shared" si="54"/>
        <v>-4609.283424</v>
      </c>
      <c r="L240" s="129"/>
      <c r="M240" s="129"/>
      <c r="N240" s="129"/>
      <c r="O240" s="129"/>
      <c r="P240" s="129"/>
      <c r="Q240" s="129">
        <v>0.0</v>
      </c>
      <c r="R240" s="129">
        <v>0.0</v>
      </c>
      <c r="S240" s="129">
        <f t="shared" ref="S240:T240" si="516">+IF(Q240=1,RAND(),0)</f>
        <v>0</v>
      </c>
      <c r="T240" s="129">
        <f t="shared" si="516"/>
        <v>0</v>
      </c>
      <c r="U240" s="129">
        <f>+IF(S240=0,0,IF(S240&lt;=Hoja2!$N$5,Hoja2!$M$5,IF(Hoja2!M239&lt;=Hoja2!$N$6,Hoja2!$M$6,IF(S240&lt;=Hoja2!$N$7,Hoja2!$M$7,IF(S240&lt;=Hoja2!$N$8,Hoja2!$M$8,IF(S240&lt;=Hoja2!$N$9,Hoja2!$M$9,6))))))</f>
        <v>0</v>
      </c>
      <c r="V240" s="129">
        <f>+IF(T240=0,0,IF(T240&lt;=Hoja2!$O$5,Hoja2!$M$5,IF(T240&lt;=Hoja2!$O$6,Hoja2!$M$6,IF(T240&lt;=Hoja2!$O$7,Hoja2!$M$7,IF(T240&lt;=Hoja2!$O$8,Hoja2!$M$8,IF(T240&lt;=Hoja2!$O$9,Hoja2!$M$9,IF(S240&lt;=Hoja2!$O$10,Hoja2!$M$10,IF(S240&lt;=Hoja2!$O$11,Hoja2!$M$11,8))))))))</f>
        <v>0</v>
      </c>
      <c r="W240" s="156" t="str">
        <f t="shared" si="7"/>
        <v>si</v>
      </c>
      <c r="X240" s="157" t="str">
        <f t="shared" si="8"/>
        <v>no</v>
      </c>
      <c r="Y240" s="129"/>
      <c r="Z240" s="129"/>
      <c r="AA240" s="158">
        <f t="shared" si="37"/>
        <v>0</v>
      </c>
      <c r="AB240" s="159">
        <f t="shared" si="38"/>
        <v>0</v>
      </c>
      <c r="AC240" s="159">
        <f t="shared" si="39"/>
        <v>0</v>
      </c>
      <c r="AD240" s="159">
        <f t="shared" si="40"/>
        <v>0</v>
      </c>
      <c r="AE240" s="209">
        <f t="shared" si="41"/>
        <v>110000</v>
      </c>
      <c r="AF240" s="210">
        <f t="shared" si="42"/>
        <v>0</v>
      </c>
      <c r="AG240" s="210">
        <f t="shared" si="43"/>
        <v>0</v>
      </c>
      <c r="AH240" s="210">
        <f t="shared" si="44"/>
        <v>0</v>
      </c>
      <c r="AI240" s="211">
        <f t="shared" si="45"/>
        <v>0</v>
      </c>
      <c r="AJ240" s="212">
        <f t="shared" si="46"/>
        <v>0</v>
      </c>
      <c r="AK240" s="129"/>
      <c r="AL240" s="213">
        <f t="shared" si="47"/>
        <v>0</v>
      </c>
      <c r="AM240" s="214">
        <f t="shared" si="48"/>
        <v>0</v>
      </c>
      <c r="AN240" s="214">
        <f t="shared" si="49"/>
        <v>0</v>
      </c>
      <c r="AO240" s="215">
        <f t="shared" si="23"/>
        <v>0</v>
      </c>
      <c r="AP240" s="172">
        <f t="shared" si="9"/>
        <v>262527.182</v>
      </c>
      <c r="AQ240" s="129"/>
      <c r="AR240" s="216">
        <f t="shared" si="50"/>
        <v>35000</v>
      </c>
      <c r="AS240" s="217">
        <f t="shared" si="51"/>
        <v>29627.71533</v>
      </c>
      <c r="AT240" s="217">
        <f t="shared" si="24"/>
        <v>1000</v>
      </c>
      <c r="AU240" s="218">
        <f t="shared" si="30"/>
        <v>3000</v>
      </c>
      <c r="AV240" s="129"/>
      <c r="AW240" s="219">
        <f t="shared" ref="AW240:AX240" si="517">+IF(SUM(U235:U239)&gt;SUM(AW235:AW239),1,0)</f>
        <v>0</v>
      </c>
      <c r="AX240" s="220">
        <f t="shared" si="517"/>
        <v>0</v>
      </c>
      <c r="AY240" s="129"/>
      <c r="AZ240" s="181">
        <f t="shared" si="11"/>
        <v>1694.253383</v>
      </c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>
        <f t="shared" si="2"/>
        <v>180000</v>
      </c>
      <c r="BQ240" s="129">
        <f t="shared" si="3"/>
        <v>225000</v>
      </c>
      <c r="BR240" s="129">
        <f t="shared" si="4"/>
        <v>360000</v>
      </c>
    </row>
    <row r="241" ht="14.25" customHeight="1">
      <c r="A241" s="63">
        <f t="shared" si="12"/>
        <v>238</v>
      </c>
      <c r="C241" s="205">
        <f t="shared" si="33"/>
        <v>2500</v>
      </c>
      <c r="D241" s="176">
        <f t="shared" si="34"/>
        <v>71949.68688</v>
      </c>
      <c r="E241" s="206">
        <f t="shared" si="5"/>
        <v>74449.68688</v>
      </c>
      <c r="F241" s="129"/>
      <c r="G241" s="205">
        <f t="shared" si="15"/>
        <v>32500</v>
      </c>
      <c r="H241" s="206">
        <f t="shared" si="16"/>
        <v>94500</v>
      </c>
      <c r="I241" s="129"/>
      <c r="J241" s="207">
        <f t="shared" si="35"/>
        <v>87008.48178</v>
      </c>
      <c r="K241" s="208">
        <f t="shared" si="54"/>
        <v>17786.57505</v>
      </c>
      <c r="L241" s="129"/>
      <c r="M241" s="129"/>
      <c r="N241" s="129"/>
      <c r="O241" s="129"/>
      <c r="P241" s="129"/>
      <c r="Q241" s="129">
        <v>0.0</v>
      </c>
      <c r="R241" s="129">
        <v>0.0</v>
      </c>
      <c r="S241" s="129">
        <f t="shared" ref="S241:T241" si="518">+IF(Q241=1,RAND(),0)</f>
        <v>0</v>
      </c>
      <c r="T241" s="129">
        <f t="shared" si="518"/>
        <v>0</v>
      </c>
      <c r="U241" s="129">
        <f>+IF(S241=0,0,IF(S241&lt;=Hoja2!$N$5,Hoja2!$M$5,IF(Hoja2!M240&lt;=Hoja2!$N$6,Hoja2!$M$6,IF(S241&lt;=Hoja2!$N$7,Hoja2!$M$7,IF(S241&lt;=Hoja2!$N$8,Hoja2!$M$8,IF(S241&lt;=Hoja2!$N$9,Hoja2!$M$9,6))))))</f>
        <v>0</v>
      </c>
      <c r="V241" s="129">
        <f>+IF(T241=0,0,IF(T241&lt;=Hoja2!$O$5,Hoja2!$M$5,IF(T241&lt;=Hoja2!$O$6,Hoja2!$M$6,IF(T241&lt;=Hoja2!$O$7,Hoja2!$M$7,IF(T241&lt;=Hoja2!$O$8,Hoja2!$M$8,IF(T241&lt;=Hoja2!$O$9,Hoja2!$M$9,IF(S241&lt;=Hoja2!$O$10,Hoja2!$M$10,IF(S241&lt;=Hoja2!$O$11,Hoja2!$M$11,8))))))))</f>
        <v>0</v>
      </c>
      <c r="W241" s="156" t="str">
        <f t="shared" si="7"/>
        <v>si</v>
      </c>
      <c r="X241" s="157" t="str">
        <f t="shared" si="8"/>
        <v>no</v>
      </c>
      <c r="Y241" s="129"/>
      <c r="Z241" s="129"/>
      <c r="AA241" s="158">
        <f t="shared" si="37"/>
        <v>0</v>
      </c>
      <c r="AB241" s="159">
        <f t="shared" si="38"/>
        <v>0</v>
      </c>
      <c r="AC241" s="159">
        <f t="shared" si="39"/>
        <v>0</v>
      </c>
      <c r="AD241" s="159">
        <f t="shared" si="40"/>
        <v>0</v>
      </c>
      <c r="AE241" s="209">
        <f t="shared" si="41"/>
        <v>0</v>
      </c>
      <c r="AF241" s="210">
        <f t="shared" si="42"/>
        <v>0</v>
      </c>
      <c r="AG241" s="210">
        <f t="shared" si="43"/>
        <v>0</v>
      </c>
      <c r="AH241" s="210">
        <f t="shared" si="44"/>
        <v>0</v>
      </c>
      <c r="AI241" s="211">
        <f t="shared" si="45"/>
        <v>0</v>
      </c>
      <c r="AJ241" s="212">
        <f t="shared" si="46"/>
        <v>0</v>
      </c>
      <c r="AK241" s="129"/>
      <c r="AL241" s="213">
        <f t="shared" si="47"/>
        <v>0</v>
      </c>
      <c r="AM241" s="214">
        <f t="shared" si="48"/>
        <v>0</v>
      </c>
      <c r="AN241" s="214">
        <f t="shared" si="49"/>
        <v>0</v>
      </c>
      <c r="AO241" s="215">
        <f t="shared" si="23"/>
        <v>0</v>
      </c>
      <c r="AP241" s="172">
        <f t="shared" si="9"/>
        <v>285550.3131</v>
      </c>
      <c r="AQ241" s="129"/>
      <c r="AR241" s="216">
        <f t="shared" si="50"/>
        <v>35000</v>
      </c>
      <c r="AS241" s="217">
        <f t="shared" si="51"/>
        <v>30023.13113</v>
      </c>
      <c r="AT241" s="217">
        <f t="shared" si="24"/>
        <v>1000</v>
      </c>
      <c r="AU241" s="218">
        <f t="shared" si="30"/>
        <v>3000</v>
      </c>
      <c r="AV241" s="129"/>
      <c r="AW241" s="219">
        <f t="shared" ref="AW241:AX241" si="519">+IF(SUM(U236:U240)&gt;SUM(AW236:AW240),1,0)</f>
        <v>0</v>
      </c>
      <c r="AX241" s="220">
        <f t="shared" si="519"/>
        <v>0</v>
      </c>
      <c r="AY241" s="129"/>
      <c r="AZ241" s="181">
        <f t="shared" si="11"/>
        <v>2920.105439</v>
      </c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>
        <f t="shared" si="2"/>
        <v>180000</v>
      </c>
      <c r="BQ241" s="129">
        <f t="shared" si="3"/>
        <v>225000</v>
      </c>
      <c r="BR241" s="129">
        <f t="shared" si="4"/>
        <v>360000</v>
      </c>
    </row>
    <row r="242" ht="14.25" customHeight="1">
      <c r="A242" s="63">
        <f t="shared" si="12"/>
        <v>239</v>
      </c>
      <c r="C242" s="205">
        <f t="shared" si="33"/>
        <v>0</v>
      </c>
      <c r="D242" s="176">
        <f t="shared" si="34"/>
        <v>111395.2505</v>
      </c>
      <c r="E242" s="206">
        <f t="shared" si="5"/>
        <v>111395.2505</v>
      </c>
      <c r="F242" s="129"/>
      <c r="G242" s="205">
        <f t="shared" si="15"/>
        <v>31500</v>
      </c>
      <c r="H242" s="206">
        <f t="shared" si="16"/>
        <v>91500</v>
      </c>
      <c r="I242" s="129"/>
      <c r="J242" s="207">
        <f t="shared" si="35"/>
        <v>0</v>
      </c>
      <c r="K242" s="208">
        <f t="shared" si="54"/>
        <v>41208.71339</v>
      </c>
      <c r="L242" s="129"/>
      <c r="M242" s="129"/>
      <c r="N242" s="129"/>
      <c r="O242" s="129"/>
      <c r="P242" s="129"/>
      <c r="Q242" s="129">
        <v>0.0</v>
      </c>
      <c r="R242" s="129">
        <v>0.0</v>
      </c>
      <c r="S242" s="129">
        <f t="shared" ref="S242:T242" si="520">+IF(Q242=1,RAND(),0)</f>
        <v>0</v>
      </c>
      <c r="T242" s="129">
        <f t="shared" si="520"/>
        <v>0</v>
      </c>
      <c r="U242" s="129">
        <f>+IF(S242=0,0,IF(S242&lt;=Hoja2!$N$5,Hoja2!$M$5,IF(Hoja2!M241&lt;=Hoja2!$N$6,Hoja2!$M$6,IF(S242&lt;=Hoja2!$N$7,Hoja2!$M$7,IF(S242&lt;=Hoja2!$N$8,Hoja2!$M$8,IF(S242&lt;=Hoja2!$N$9,Hoja2!$M$9,6))))))</f>
        <v>0</v>
      </c>
      <c r="V242" s="129">
        <f>+IF(T242=0,0,IF(T242&lt;=Hoja2!$O$5,Hoja2!$M$5,IF(T242&lt;=Hoja2!$O$6,Hoja2!$M$6,IF(T242&lt;=Hoja2!$O$7,Hoja2!$M$7,IF(T242&lt;=Hoja2!$O$8,Hoja2!$M$8,IF(T242&lt;=Hoja2!$O$9,Hoja2!$M$9,IF(S242&lt;=Hoja2!$O$10,Hoja2!$M$10,IF(S242&lt;=Hoja2!$O$11,Hoja2!$M$11,8))))))))</f>
        <v>0</v>
      </c>
      <c r="W242" s="156" t="str">
        <f t="shared" si="7"/>
        <v>si</v>
      </c>
      <c r="X242" s="157" t="str">
        <f t="shared" si="8"/>
        <v>no</v>
      </c>
      <c r="Y242" s="129"/>
      <c r="Z242" s="129"/>
      <c r="AA242" s="158">
        <f t="shared" si="37"/>
        <v>0</v>
      </c>
      <c r="AB242" s="159">
        <f t="shared" si="38"/>
        <v>110000</v>
      </c>
      <c r="AC242" s="159">
        <f t="shared" si="39"/>
        <v>0</v>
      </c>
      <c r="AD242" s="159">
        <f t="shared" si="40"/>
        <v>0</v>
      </c>
      <c r="AE242" s="209">
        <f t="shared" si="41"/>
        <v>0</v>
      </c>
      <c r="AF242" s="210">
        <f t="shared" si="42"/>
        <v>0</v>
      </c>
      <c r="AG242" s="210">
        <f t="shared" si="43"/>
        <v>0</v>
      </c>
      <c r="AH242" s="210">
        <f t="shared" si="44"/>
        <v>0</v>
      </c>
      <c r="AI242" s="211">
        <f t="shared" si="45"/>
        <v>0</v>
      </c>
      <c r="AJ242" s="212">
        <f t="shared" si="46"/>
        <v>0</v>
      </c>
      <c r="AK242" s="129"/>
      <c r="AL242" s="213">
        <f t="shared" si="47"/>
        <v>0</v>
      </c>
      <c r="AM242" s="214">
        <f t="shared" si="48"/>
        <v>0</v>
      </c>
      <c r="AN242" s="214">
        <f t="shared" si="49"/>
        <v>0</v>
      </c>
      <c r="AO242" s="215">
        <f t="shared" si="23"/>
        <v>0</v>
      </c>
      <c r="AP242" s="172">
        <f t="shared" si="9"/>
        <v>248604.7495</v>
      </c>
      <c r="AQ242" s="129"/>
      <c r="AR242" s="216">
        <f t="shared" si="50"/>
        <v>2500</v>
      </c>
      <c r="AS242" s="217">
        <f t="shared" si="51"/>
        <v>2554.436409</v>
      </c>
      <c r="AT242" s="217">
        <f t="shared" si="24"/>
        <v>1000</v>
      </c>
      <c r="AU242" s="218">
        <f t="shared" si="30"/>
        <v>3000</v>
      </c>
      <c r="AV242" s="129"/>
      <c r="AW242" s="219">
        <f t="shared" ref="AW242:AX242" si="521">+IF(SUM(U237:U241)&gt;SUM(AW237:AW241),1,0)</f>
        <v>0</v>
      </c>
      <c r="AX242" s="220">
        <f t="shared" si="521"/>
        <v>0</v>
      </c>
      <c r="AY242" s="129"/>
      <c r="AZ242" s="181">
        <f t="shared" si="11"/>
        <v>2065.848007</v>
      </c>
      <c r="BA242" s="129"/>
      <c r="BB242" s="129"/>
      <c r="BC242" s="129"/>
      <c r="BD242" s="129"/>
      <c r="BE242" s="129"/>
      <c r="BF242" s="129"/>
      <c r="BG242" s="129"/>
      <c r="BH242" s="129"/>
      <c r="BI242" s="129"/>
      <c r="BJ242" s="129"/>
      <c r="BK242" s="129"/>
      <c r="BL242" s="129"/>
      <c r="BM242" s="129"/>
      <c r="BN242" s="129"/>
      <c r="BO242" s="129"/>
      <c r="BP242" s="129">
        <f t="shared" si="2"/>
        <v>180000</v>
      </c>
      <c r="BQ242" s="129">
        <f t="shared" si="3"/>
        <v>225000</v>
      </c>
      <c r="BR242" s="129">
        <f t="shared" si="4"/>
        <v>360000</v>
      </c>
    </row>
    <row r="243" ht="14.25" customHeight="1">
      <c r="A243" s="63">
        <f t="shared" si="12"/>
        <v>240</v>
      </c>
      <c r="C243" s="205">
        <f t="shared" si="33"/>
        <v>80200</v>
      </c>
      <c r="D243" s="176">
        <f t="shared" si="34"/>
        <v>49383.96931</v>
      </c>
      <c r="E243" s="206">
        <f t="shared" si="5"/>
        <v>129583.9693</v>
      </c>
      <c r="F243" s="129"/>
      <c r="G243" s="205">
        <f t="shared" si="15"/>
        <v>30500</v>
      </c>
      <c r="H243" s="206">
        <f t="shared" si="16"/>
        <v>88500</v>
      </c>
      <c r="I243" s="129"/>
      <c r="J243" s="207">
        <f t="shared" si="35"/>
        <v>10011.55909</v>
      </c>
      <c r="K243" s="208">
        <f t="shared" si="54"/>
        <v>64689.51389</v>
      </c>
      <c r="L243" s="129"/>
      <c r="M243" s="129"/>
      <c r="N243" s="129"/>
      <c r="O243" s="129"/>
      <c r="P243" s="129"/>
      <c r="Q243" s="129">
        <v>0.0</v>
      </c>
      <c r="R243" s="129">
        <v>1.0</v>
      </c>
      <c r="S243" s="129">
        <f t="shared" ref="S243:T243" si="522">+IF(Q243=1,RAND(),0)</f>
        <v>0</v>
      </c>
      <c r="T243" s="129">
        <f t="shared" si="522"/>
        <v>0.7310024419</v>
      </c>
      <c r="U243" s="129">
        <f>+IF(S243=0,0,IF(S243&lt;=Hoja2!$N$5,Hoja2!$M$5,IF(Hoja2!M242&lt;=Hoja2!$N$6,Hoja2!$M$6,IF(S243&lt;=Hoja2!$N$7,Hoja2!$M$7,IF(S243&lt;=Hoja2!$N$8,Hoja2!$M$8,IF(S243&lt;=Hoja2!$N$9,Hoja2!$M$9,6))))))</f>
        <v>0</v>
      </c>
      <c r="V243" s="129">
        <f>+IF(T243=0,0,IF(T243&lt;=Hoja2!$O$5,Hoja2!$M$5,IF(T243&lt;=Hoja2!$O$6,Hoja2!$M$6,IF(T243&lt;=Hoja2!$O$7,Hoja2!$M$7,IF(T243&lt;=Hoja2!$O$8,Hoja2!$M$8,IF(T243&lt;=Hoja2!$O$9,Hoja2!$M$9,IF(S243&lt;=Hoja2!$O$10,Hoja2!$M$10,IF(S243&lt;=Hoja2!$O$11,Hoja2!$M$11,8))))))))</f>
        <v>5</v>
      </c>
      <c r="W243" s="156" t="str">
        <f t="shared" si="7"/>
        <v>si</v>
      </c>
      <c r="X243" s="157" t="str">
        <f t="shared" si="8"/>
        <v>no</v>
      </c>
      <c r="Y243" s="129"/>
      <c r="Z243" s="129"/>
      <c r="AA243" s="158">
        <f t="shared" si="37"/>
        <v>0</v>
      </c>
      <c r="AB243" s="159">
        <f t="shared" si="38"/>
        <v>0</v>
      </c>
      <c r="AC243" s="159">
        <f t="shared" si="39"/>
        <v>0</v>
      </c>
      <c r="AD243" s="159">
        <f t="shared" si="40"/>
        <v>0</v>
      </c>
      <c r="AE243" s="209">
        <f t="shared" si="41"/>
        <v>0</v>
      </c>
      <c r="AF243" s="210">
        <f t="shared" si="42"/>
        <v>0</v>
      </c>
      <c r="AG243" s="210">
        <f t="shared" si="43"/>
        <v>0</v>
      </c>
      <c r="AH243" s="210">
        <f t="shared" si="44"/>
        <v>0</v>
      </c>
      <c r="AI243" s="211">
        <f t="shared" si="45"/>
        <v>0</v>
      </c>
      <c r="AJ243" s="212">
        <f t="shared" si="46"/>
        <v>0</v>
      </c>
      <c r="AK243" s="129"/>
      <c r="AL243" s="213">
        <f t="shared" si="47"/>
        <v>115200</v>
      </c>
      <c r="AM243" s="214">
        <f t="shared" si="48"/>
        <v>0</v>
      </c>
      <c r="AN243" s="214">
        <f t="shared" si="49"/>
        <v>75000</v>
      </c>
      <c r="AO243" s="215">
        <f t="shared" si="23"/>
        <v>0</v>
      </c>
      <c r="AP243" s="172">
        <f t="shared" si="9"/>
        <v>230416.0307</v>
      </c>
      <c r="AQ243" s="129"/>
      <c r="AR243" s="216">
        <f t="shared" si="50"/>
        <v>35000</v>
      </c>
      <c r="AS243" s="217">
        <f t="shared" si="51"/>
        <v>29011.28116</v>
      </c>
      <c r="AT243" s="217">
        <f t="shared" si="24"/>
        <v>1000</v>
      </c>
      <c r="AU243" s="218">
        <f t="shared" si="30"/>
        <v>3000</v>
      </c>
      <c r="AV243" s="129"/>
      <c r="AW243" s="219">
        <f t="shared" ref="AW243:AX243" si="523">+IF(SUM(U238:U242)&gt;SUM(AW238:AW242),1,0)</f>
        <v>0</v>
      </c>
      <c r="AX243" s="220">
        <f t="shared" si="523"/>
        <v>0</v>
      </c>
      <c r="AY243" s="129"/>
      <c r="AZ243" s="181">
        <f t="shared" si="11"/>
        <v>2961.346536</v>
      </c>
      <c r="BA243" s="129"/>
      <c r="BB243" s="129"/>
      <c r="BC243" s="129"/>
      <c r="BD243" s="129"/>
      <c r="BE243" s="129"/>
      <c r="BF243" s="129"/>
      <c r="BG243" s="129"/>
      <c r="BH243" s="129"/>
      <c r="BI243" s="129"/>
      <c r="BJ243" s="129"/>
      <c r="BK243" s="129"/>
      <c r="BL243" s="129"/>
      <c r="BM243" s="129"/>
      <c r="BN243" s="129"/>
      <c r="BO243" s="129"/>
      <c r="BP243" s="129">
        <f t="shared" si="2"/>
        <v>180000</v>
      </c>
      <c r="BQ243" s="129">
        <f t="shared" si="3"/>
        <v>225000</v>
      </c>
      <c r="BR243" s="129">
        <f t="shared" si="4"/>
        <v>360000</v>
      </c>
    </row>
    <row r="244" ht="14.25" customHeight="1">
      <c r="A244" s="63">
        <f t="shared" si="12"/>
        <v>241</v>
      </c>
      <c r="C244" s="205">
        <f t="shared" si="33"/>
        <v>40000</v>
      </c>
      <c r="D244" s="176">
        <f t="shared" si="34"/>
        <v>62767.0003</v>
      </c>
      <c r="E244" s="206">
        <f t="shared" si="5"/>
        <v>102767.0003</v>
      </c>
      <c r="F244" s="129"/>
      <c r="G244" s="205">
        <f t="shared" si="15"/>
        <v>29500</v>
      </c>
      <c r="H244" s="206">
        <f t="shared" si="16"/>
        <v>85500</v>
      </c>
      <c r="I244" s="129"/>
      <c r="J244" s="207">
        <f t="shared" si="35"/>
        <v>19641.04911</v>
      </c>
      <c r="K244" s="208">
        <f t="shared" si="54"/>
        <v>87601.68919</v>
      </c>
      <c r="L244" s="129"/>
      <c r="M244" s="129"/>
      <c r="N244" s="129"/>
      <c r="O244" s="129"/>
      <c r="P244" s="129"/>
      <c r="Q244" s="129">
        <v>1.0</v>
      </c>
      <c r="R244" s="129">
        <v>1.0</v>
      </c>
      <c r="S244" s="129">
        <f t="shared" ref="S244:T244" si="524">+IF(Q244=1,RAND(),0)</f>
        <v>0.9142480249</v>
      </c>
      <c r="T244" s="129">
        <f t="shared" si="524"/>
        <v>0.5671141654</v>
      </c>
      <c r="U244" s="129">
        <f>+IF(S244=0,0,IF(S244&lt;=Hoja2!$N$5,Hoja2!$M$5,IF(Hoja2!M243&lt;=Hoja2!$N$6,Hoja2!$M$6,IF(S244&lt;=Hoja2!$N$7,Hoja2!$M$7,IF(S244&lt;=Hoja2!$N$8,Hoja2!$M$8,IF(S244&lt;=Hoja2!$N$9,Hoja2!$M$9,6))))))</f>
        <v>2</v>
      </c>
      <c r="V244" s="129">
        <f>+IF(T244=0,0,IF(T244&lt;=Hoja2!$O$5,Hoja2!$M$5,IF(T244&lt;=Hoja2!$O$6,Hoja2!$M$6,IF(T244&lt;=Hoja2!$O$7,Hoja2!$M$7,IF(T244&lt;=Hoja2!$O$8,Hoja2!$M$8,IF(T244&lt;=Hoja2!$O$9,Hoja2!$M$9,IF(S244&lt;=Hoja2!$O$10,Hoja2!$M$10,IF(S244&lt;=Hoja2!$O$11,Hoja2!$M$11,8))))))))</f>
        <v>3</v>
      </c>
      <c r="W244" s="156" t="str">
        <f t="shared" si="7"/>
        <v>si</v>
      </c>
      <c r="X244" s="157" t="str">
        <f t="shared" si="8"/>
        <v>no</v>
      </c>
      <c r="Y244" s="129"/>
      <c r="Z244" s="129"/>
      <c r="AA244" s="158">
        <f t="shared" si="37"/>
        <v>0</v>
      </c>
      <c r="AB244" s="159">
        <f t="shared" si="38"/>
        <v>0</v>
      </c>
      <c r="AC244" s="159">
        <f t="shared" si="39"/>
        <v>0</v>
      </c>
      <c r="AD244" s="159">
        <f t="shared" si="40"/>
        <v>0</v>
      </c>
      <c r="AE244" s="209">
        <f t="shared" si="41"/>
        <v>0</v>
      </c>
      <c r="AF244" s="210">
        <f t="shared" si="42"/>
        <v>0</v>
      </c>
      <c r="AG244" s="210">
        <f t="shared" si="43"/>
        <v>0</v>
      </c>
      <c r="AH244" s="210">
        <f t="shared" si="44"/>
        <v>0</v>
      </c>
      <c r="AI244" s="211">
        <f t="shared" si="45"/>
        <v>0</v>
      </c>
      <c r="AJ244" s="212">
        <f t="shared" si="46"/>
        <v>0</v>
      </c>
      <c r="AK244" s="129"/>
      <c r="AL244" s="213">
        <f t="shared" si="47"/>
        <v>-5200</v>
      </c>
      <c r="AM244" s="214">
        <f t="shared" si="48"/>
        <v>0</v>
      </c>
      <c r="AN244" s="214">
        <f t="shared" si="49"/>
        <v>0</v>
      </c>
      <c r="AO244" s="215">
        <f t="shared" si="23"/>
        <v>0</v>
      </c>
      <c r="AP244" s="172">
        <f t="shared" si="9"/>
        <v>257232.9997</v>
      </c>
      <c r="AQ244" s="129"/>
      <c r="AR244" s="216">
        <f t="shared" si="50"/>
        <v>35000</v>
      </c>
      <c r="AS244" s="217">
        <f t="shared" si="51"/>
        <v>28616.96901</v>
      </c>
      <c r="AT244" s="217">
        <f t="shared" si="24"/>
        <v>1000</v>
      </c>
      <c r="AU244" s="218">
        <f t="shared" si="30"/>
        <v>3000</v>
      </c>
      <c r="AV244" s="129"/>
      <c r="AW244" s="219">
        <f t="shared" ref="AW244:AX244" si="525">+IF(SUM(U239:U243)&gt;SUM(AW239:AW243),1,0)</f>
        <v>0</v>
      </c>
      <c r="AX244" s="220">
        <f t="shared" si="525"/>
        <v>1</v>
      </c>
      <c r="AY244" s="129"/>
      <c r="AZ244" s="181">
        <f t="shared" si="11"/>
        <v>2811.591103</v>
      </c>
      <c r="BA244" s="129"/>
      <c r="BB244" s="129"/>
      <c r="BC244" s="129"/>
      <c r="BD244" s="129"/>
      <c r="BE244" s="129"/>
      <c r="BF244" s="129"/>
      <c r="BG244" s="129"/>
      <c r="BH244" s="129"/>
      <c r="BI244" s="129"/>
      <c r="BJ244" s="129"/>
      <c r="BK244" s="129"/>
      <c r="BL244" s="129"/>
      <c r="BM244" s="129"/>
      <c r="BN244" s="129"/>
      <c r="BO244" s="129"/>
      <c r="BP244" s="129">
        <f t="shared" si="2"/>
        <v>180000</v>
      </c>
      <c r="BQ244" s="129">
        <f t="shared" si="3"/>
        <v>225000</v>
      </c>
      <c r="BR244" s="129">
        <f t="shared" si="4"/>
        <v>360000</v>
      </c>
    </row>
    <row r="245" ht="14.25" customHeight="1">
      <c r="A245" s="63">
        <f t="shared" si="12"/>
        <v>242</v>
      </c>
      <c r="C245" s="205">
        <f t="shared" si="33"/>
        <v>115000</v>
      </c>
      <c r="D245" s="176">
        <f t="shared" si="34"/>
        <v>76673.28998</v>
      </c>
      <c r="E245" s="206">
        <f t="shared" si="5"/>
        <v>191673.29</v>
      </c>
      <c r="F245" s="129"/>
      <c r="G245" s="205">
        <f t="shared" si="15"/>
        <v>28500</v>
      </c>
      <c r="H245" s="206">
        <f t="shared" si="16"/>
        <v>82500</v>
      </c>
      <c r="I245" s="129"/>
      <c r="J245" s="207">
        <f t="shared" si="35"/>
        <v>29667.36223</v>
      </c>
      <c r="K245" s="208">
        <f t="shared" si="54"/>
        <v>110874.4038</v>
      </c>
      <c r="L245" s="129"/>
      <c r="M245" s="129"/>
      <c r="N245" s="129"/>
      <c r="O245" s="129"/>
      <c r="P245" s="129"/>
      <c r="Q245" s="129">
        <v>1.0</v>
      </c>
      <c r="R245" s="129">
        <v>0.0</v>
      </c>
      <c r="S245" s="129">
        <f t="shared" ref="S245:T245" si="526">+IF(Q245=1,RAND(),0)</f>
        <v>0.6949060116</v>
      </c>
      <c r="T245" s="129">
        <f t="shared" si="526"/>
        <v>0</v>
      </c>
      <c r="U245" s="129">
        <f>+IF(S245=0,0,IF(S245&lt;=Hoja2!$N$5,Hoja2!$M$5,IF(Hoja2!M244&lt;=Hoja2!$N$6,Hoja2!$M$6,IF(S245&lt;=Hoja2!$N$7,Hoja2!$M$7,IF(S245&lt;=Hoja2!$N$8,Hoja2!$M$8,IF(S245&lt;=Hoja2!$N$9,Hoja2!$M$9,6))))))</f>
        <v>2</v>
      </c>
      <c r="V245" s="129">
        <f>+IF(T245=0,0,IF(T245&lt;=Hoja2!$O$5,Hoja2!$M$5,IF(T245&lt;=Hoja2!$O$6,Hoja2!$M$6,IF(T245&lt;=Hoja2!$O$7,Hoja2!$M$7,IF(T245&lt;=Hoja2!$O$8,Hoja2!$M$8,IF(T245&lt;=Hoja2!$O$9,Hoja2!$M$9,IF(S245&lt;=Hoja2!$O$10,Hoja2!$M$10,IF(S245&lt;=Hoja2!$O$11,Hoja2!$M$11,8))))))))</f>
        <v>0</v>
      </c>
      <c r="W245" s="156" t="str">
        <f t="shared" si="7"/>
        <v>si</v>
      </c>
      <c r="X245" s="157" t="str">
        <f t="shared" si="8"/>
        <v>no</v>
      </c>
      <c r="Y245" s="129"/>
      <c r="Z245" s="129"/>
      <c r="AA245" s="158">
        <f t="shared" si="37"/>
        <v>0</v>
      </c>
      <c r="AB245" s="159">
        <f t="shared" si="38"/>
        <v>0</v>
      </c>
      <c r="AC245" s="159">
        <f t="shared" si="39"/>
        <v>0</v>
      </c>
      <c r="AD245" s="159">
        <f t="shared" si="40"/>
        <v>0</v>
      </c>
      <c r="AE245" s="209">
        <f t="shared" si="41"/>
        <v>0</v>
      </c>
      <c r="AF245" s="210">
        <f t="shared" si="42"/>
        <v>0</v>
      </c>
      <c r="AG245" s="210">
        <f t="shared" si="43"/>
        <v>0</v>
      </c>
      <c r="AH245" s="210">
        <f t="shared" si="44"/>
        <v>0</v>
      </c>
      <c r="AI245" s="211">
        <f t="shared" si="45"/>
        <v>0</v>
      </c>
      <c r="AJ245" s="212">
        <f t="shared" si="46"/>
        <v>0</v>
      </c>
      <c r="AK245" s="129"/>
      <c r="AL245" s="213">
        <f t="shared" si="47"/>
        <v>110000</v>
      </c>
      <c r="AM245" s="214">
        <f t="shared" si="48"/>
        <v>0</v>
      </c>
      <c r="AN245" s="214">
        <f t="shared" si="49"/>
        <v>0</v>
      </c>
      <c r="AO245" s="215">
        <f t="shared" si="23"/>
        <v>0</v>
      </c>
      <c r="AP245" s="172">
        <f t="shared" si="9"/>
        <v>168326.71</v>
      </c>
      <c r="AQ245" s="129"/>
      <c r="AR245" s="216">
        <f t="shared" si="50"/>
        <v>35000</v>
      </c>
      <c r="AS245" s="217">
        <f t="shared" si="51"/>
        <v>28093.71032</v>
      </c>
      <c r="AT245" s="217">
        <f t="shared" si="24"/>
        <v>1000</v>
      </c>
      <c r="AU245" s="218">
        <f t="shared" si="30"/>
        <v>3000</v>
      </c>
      <c r="AV245" s="129"/>
      <c r="AW245" s="219">
        <f t="shared" ref="AW245:AX245" si="527">+IF(SUM(U240:U244)&gt;SUM(AW240:AW244),1,0)</f>
        <v>1</v>
      </c>
      <c r="AX245" s="220">
        <f t="shared" si="527"/>
        <v>1</v>
      </c>
      <c r="AY245" s="129"/>
      <c r="AZ245" s="181">
        <f t="shared" si="11"/>
        <v>2299.339846</v>
      </c>
      <c r="BA245" s="129"/>
      <c r="BB245" s="129"/>
      <c r="BC245" s="129"/>
      <c r="BD245" s="129"/>
      <c r="BE245" s="129"/>
      <c r="BF245" s="129"/>
      <c r="BG245" s="129"/>
      <c r="BH245" s="129"/>
      <c r="BI245" s="129"/>
      <c r="BJ245" s="129"/>
      <c r="BK245" s="129"/>
      <c r="BL245" s="129"/>
      <c r="BM245" s="129"/>
      <c r="BN245" s="129"/>
      <c r="BO245" s="129"/>
      <c r="BP245" s="129">
        <f t="shared" si="2"/>
        <v>180000</v>
      </c>
      <c r="BQ245" s="129">
        <f t="shared" si="3"/>
        <v>225000</v>
      </c>
      <c r="BR245" s="129">
        <f t="shared" si="4"/>
        <v>360000</v>
      </c>
    </row>
    <row r="246" ht="14.25" customHeight="1">
      <c r="A246" s="63">
        <f t="shared" si="12"/>
        <v>243</v>
      </c>
      <c r="C246" s="205">
        <f t="shared" si="33"/>
        <v>80000</v>
      </c>
      <c r="D246" s="176">
        <f t="shared" si="34"/>
        <v>89760.64798</v>
      </c>
      <c r="E246" s="206">
        <f t="shared" si="5"/>
        <v>169760.648</v>
      </c>
      <c r="F246" s="129"/>
      <c r="G246" s="205">
        <f t="shared" si="15"/>
        <v>27500</v>
      </c>
      <c r="H246" s="206">
        <f t="shared" si="16"/>
        <v>79500</v>
      </c>
      <c r="I246" s="129"/>
      <c r="J246" s="207">
        <f t="shared" si="35"/>
        <v>39948.06763</v>
      </c>
      <c r="K246" s="208">
        <f t="shared" si="54"/>
        <v>134468.1353</v>
      </c>
      <c r="L246" s="129"/>
      <c r="M246" s="129"/>
      <c r="N246" s="129"/>
      <c r="O246" s="129"/>
      <c r="P246" s="129"/>
      <c r="Q246" s="129">
        <v>0.0</v>
      </c>
      <c r="R246" s="129">
        <v>0.0</v>
      </c>
      <c r="S246" s="129">
        <f t="shared" ref="S246:T246" si="528">+IF(Q246=1,RAND(),0)</f>
        <v>0</v>
      </c>
      <c r="T246" s="129">
        <f t="shared" si="528"/>
        <v>0</v>
      </c>
      <c r="U246" s="129">
        <f>+IF(S246=0,0,IF(S246&lt;=Hoja2!$N$5,Hoja2!$M$5,IF(Hoja2!M245&lt;=Hoja2!$N$6,Hoja2!$M$6,IF(S246&lt;=Hoja2!$N$7,Hoja2!$M$7,IF(S246&lt;=Hoja2!$N$8,Hoja2!$M$8,IF(S246&lt;=Hoja2!$N$9,Hoja2!$M$9,6))))))</f>
        <v>0</v>
      </c>
      <c r="V246" s="129">
        <f>+IF(T246=0,0,IF(T246&lt;=Hoja2!$O$5,Hoja2!$M$5,IF(T246&lt;=Hoja2!$O$6,Hoja2!$M$6,IF(T246&lt;=Hoja2!$O$7,Hoja2!$M$7,IF(T246&lt;=Hoja2!$O$8,Hoja2!$M$8,IF(T246&lt;=Hoja2!$O$9,Hoja2!$M$9,IF(S246&lt;=Hoja2!$O$10,Hoja2!$M$10,IF(S246&lt;=Hoja2!$O$11,Hoja2!$M$11,8))))))))</f>
        <v>0</v>
      </c>
      <c r="W246" s="156" t="str">
        <f t="shared" si="7"/>
        <v>si</v>
      </c>
      <c r="X246" s="157" t="str">
        <f t="shared" si="8"/>
        <v>no</v>
      </c>
      <c r="Y246" s="129"/>
      <c r="Z246" s="129"/>
      <c r="AA246" s="158">
        <f t="shared" si="37"/>
        <v>0</v>
      </c>
      <c r="AB246" s="159">
        <f t="shared" si="38"/>
        <v>0</v>
      </c>
      <c r="AC246" s="159">
        <f t="shared" si="39"/>
        <v>0</v>
      </c>
      <c r="AD246" s="159">
        <f t="shared" si="40"/>
        <v>0</v>
      </c>
      <c r="AE246" s="209">
        <f t="shared" si="41"/>
        <v>0</v>
      </c>
      <c r="AF246" s="210">
        <f t="shared" si="42"/>
        <v>0</v>
      </c>
      <c r="AG246" s="210">
        <f t="shared" si="43"/>
        <v>0</v>
      </c>
      <c r="AH246" s="210">
        <f t="shared" si="44"/>
        <v>0</v>
      </c>
      <c r="AI246" s="211">
        <f t="shared" si="45"/>
        <v>0</v>
      </c>
      <c r="AJ246" s="212">
        <f t="shared" si="46"/>
        <v>0</v>
      </c>
      <c r="AK246" s="129"/>
      <c r="AL246" s="213">
        <f t="shared" si="47"/>
        <v>0</v>
      </c>
      <c r="AM246" s="214">
        <f t="shared" si="48"/>
        <v>0</v>
      </c>
      <c r="AN246" s="214">
        <f t="shared" si="49"/>
        <v>0</v>
      </c>
      <c r="AO246" s="215">
        <f t="shared" si="23"/>
        <v>0</v>
      </c>
      <c r="AP246" s="172">
        <f t="shared" si="9"/>
        <v>190239.352</v>
      </c>
      <c r="AQ246" s="129"/>
      <c r="AR246" s="216">
        <f t="shared" si="50"/>
        <v>35000</v>
      </c>
      <c r="AS246" s="217">
        <f t="shared" si="51"/>
        <v>28912.642</v>
      </c>
      <c r="AT246" s="217">
        <f t="shared" si="24"/>
        <v>1000</v>
      </c>
      <c r="AU246" s="218">
        <f t="shared" si="30"/>
        <v>3000</v>
      </c>
      <c r="AV246" s="129"/>
      <c r="AW246" s="219">
        <f t="shared" ref="AW246:AX246" si="529">+IF(SUM(U241:U245)&gt;SUM(AW241:AW245),1,0)</f>
        <v>1</v>
      </c>
      <c r="AX246" s="220">
        <f t="shared" si="529"/>
        <v>1</v>
      </c>
      <c r="AY246" s="129"/>
      <c r="AZ246" s="181">
        <f t="shared" si="11"/>
        <v>2711.481115</v>
      </c>
      <c r="BA246" s="129"/>
      <c r="BB246" s="129"/>
      <c r="BC246" s="129"/>
      <c r="BD246" s="129"/>
      <c r="BE246" s="129"/>
      <c r="BF246" s="129"/>
      <c r="BG246" s="129"/>
      <c r="BH246" s="129"/>
      <c r="BI246" s="129"/>
      <c r="BJ246" s="129"/>
      <c r="BK246" s="129"/>
      <c r="BL246" s="129"/>
      <c r="BM246" s="129"/>
      <c r="BN246" s="129"/>
      <c r="BO246" s="129"/>
      <c r="BP246" s="129">
        <f t="shared" si="2"/>
        <v>180000</v>
      </c>
      <c r="BQ246" s="129">
        <f t="shared" si="3"/>
        <v>225000</v>
      </c>
      <c r="BR246" s="129">
        <f t="shared" si="4"/>
        <v>360000</v>
      </c>
    </row>
    <row r="247" ht="14.25" customHeight="1">
      <c r="A247" s="63">
        <f t="shared" si="12"/>
        <v>244</v>
      </c>
      <c r="C247" s="205">
        <f t="shared" si="33"/>
        <v>45000</v>
      </c>
      <c r="D247" s="176">
        <f t="shared" si="34"/>
        <v>103151.5115</v>
      </c>
      <c r="E247" s="206">
        <f t="shared" si="5"/>
        <v>148151.5115</v>
      </c>
      <c r="F247" s="129"/>
      <c r="G247" s="205">
        <f t="shared" si="15"/>
        <v>26500</v>
      </c>
      <c r="H247" s="206">
        <f t="shared" si="16"/>
        <v>76500</v>
      </c>
      <c r="I247" s="129"/>
      <c r="J247" s="207">
        <f t="shared" si="35"/>
        <v>50266.24327</v>
      </c>
      <c r="K247" s="208">
        <f t="shared" si="54"/>
        <v>157292.319</v>
      </c>
      <c r="L247" s="129"/>
      <c r="M247" s="129"/>
      <c r="N247" s="129"/>
      <c r="O247" s="129"/>
      <c r="P247" s="129"/>
      <c r="Q247" s="129">
        <v>1.0</v>
      </c>
      <c r="R247" s="129">
        <v>0.0</v>
      </c>
      <c r="S247" s="129">
        <f t="shared" ref="S247:T247" si="530">+IF(Q247=1,RAND(),0)</f>
        <v>0.2305513459</v>
      </c>
      <c r="T247" s="129">
        <f t="shared" si="530"/>
        <v>0</v>
      </c>
      <c r="U247" s="129">
        <f>+IF(S247=0,0,IF(S247&lt;=Hoja2!$N$5,Hoja2!$M$5,IF(Hoja2!M246&lt;=Hoja2!$N$6,Hoja2!$M$6,IF(S247&lt;=Hoja2!$N$7,Hoja2!$M$7,IF(S247&lt;=Hoja2!$N$8,Hoja2!$M$8,IF(S247&lt;=Hoja2!$N$9,Hoja2!$M$9,6))))))</f>
        <v>1</v>
      </c>
      <c r="V247" s="129">
        <f>+IF(T247=0,0,IF(T247&lt;=Hoja2!$O$5,Hoja2!$M$5,IF(T247&lt;=Hoja2!$O$6,Hoja2!$M$6,IF(T247&lt;=Hoja2!$O$7,Hoja2!$M$7,IF(T247&lt;=Hoja2!$O$8,Hoja2!$M$8,IF(T247&lt;=Hoja2!$O$9,Hoja2!$M$9,IF(S247&lt;=Hoja2!$O$10,Hoja2!$M$10,IF(S247&lt;=Hoja2!$O$11,Hoja2!$M$11,8))))))))</f>
        <v>0</v>
      </c>
      <c r="W247" s="156" t="str">
        <f t="shared" si="7"/>
        <v>si</v>
      </c>
      <c r="X247" s="157" t="str">
        <f t="shared" si="8"/>
        <v>no</v>
      </c>
      <c r="Y247" s="129"/>
      <c r="Z247" s="129"/>
      <c r="AA247" s="158">
        <f t="shared" si="37"/>
        <v>0</v>
      </c>
      <c r="AB247" s="159">
        <f t="shared" si="38"/>
        <v>0</v>
      </c>
      <c r="AC247" s="159">
        <f t="shared" si="39"/>
        <v>0</v>
      </c>
      <c r="AD247" s="159">
        <f t="shared" si="40"/>
        <v>0</v>
      </c>
      <c r="AE247" s="209">
        <f t="shared" si="41"/>
        <v>0</v>
      </c>
      <c r="AF247" s="210">
        <f t="shared" si="42"/>
        <v>0</v>
      </c>
      <c r="AG247" s="210">
        <f t="shared" si="43"/>
        <v>0</v>
      </c>
      <c r="AH247" s="210">
        <f t="shared" si="44"/>
        <v>0</v>
      </c>
      <c r="AI247" s="211">
        <f t="shared" si="45"/>
        <v>0</v>
      </c>
      <c r="AJ247" s="212">
        <f t="shared" si="46"/>
        <v>0</v>
      </c>
      <c r="AK247" s="129"/>
      <c r="AL247" s="213">
        <f t="shared" si="47"/>
        <v>0</v>
      </c>
      <c r="AM247" s="214">
        <f t="shared" si="48"/>
        <v>0</v>
      </c>
      <c r="AN247" s="214">
        <f t="shared" si="49"/>
        <v>0</v>
      </c>
      <c r="AO247" s="215">
        <f t="shared" si="23"/>
        <v>0</v>
      </c>
      <c r="AP247" s="172">
        <f t="shared" si="9"/>
        <v>211848.4885</v>
      </c>
      <c r="AQ247" s="129"/>
      <c r="AR247" s="216">
        <f t="shared" si="50"/>
        <v>35000</v>
      </c>
      <c r="AS247" s="217">
        <f t="shared" si="51"/>
        <v>28609.13651</v>
      </c>
      <c r="AT247" s="217">
        <f t="shared" si="24"/>
        <v>1000</v>
      </c>
      <c r="AU247" s="218">
        <f t="shared" si="30"/>
        <v>3000</v>
      </c>
      <c r="AV247" s="129"/>
      <c r="AW247" s="219">
        <f t="shared" ref="AW247:AX247" si="531">+IF(SUM(U242:U246)&gt;SUM(AW242:AW246),1,0)</f>
        <v>1</v>
      </c>
      <c r="AX247" s="220">
        <f t="shared" si="531"/>
        <v>1</v>
      </c>
      <c r="AY247" s="129"/>
      <c r="AZ247" s="181">
        <f t="shared" si="11"/>
        <v>1900.396016</v>
      </c>
      <c r="BA247" s="129"/>
      <c r="BB247" s="129"/>
      <c r="BC247" s="129"/>
      <c r="BD247" s="129"/>
      <c r="BE247" s="129"/>
      <c r="BF247" s="129"/>
      <c r="BG247" s="129"/>
      <c r="BH247" s="129"/>
      <c r="BI247" s="129"/>
      <c r="BJ247" s="129"/>
      <c r="BK247" s="129"/>
      <c r="BL247" s="129"/>
      <c r="BM247" s="129"/>
      <c r="BN247" s="129"/>
      <c r="BO247" s="129"/>
      <c r="BP247" s="129">
        <f t="shared" si="2"/>
        <v>180000</v>
      </c>
      <c r="BQ247" s="129">
        <f t="shared" si="3"/>
        <v>225000</v>
      </c>
      <c r="BR247" s="129">
        <f t="shared" si="4"/>
        <v>360000</v>
      </c>
    </row>
    <row r="248" ht="14.25" customHeight="1">
      <c r="A248" s="63">
        <f t="shared" si="12"/>
        <v>245</v>
      </c>
      <c r="C248" s="205">
        <f t="shared" si="33"/>
        <v>10000</v>
      </c>
      <c r="D248" s="176">
        <f t="shared" si="34"/>
        <v>41454.2939</v>
      </c>
      <c r="E248" s="206">
        <f t="shared" si="5"/>
        <v>51454.2939</v>
      </c>
      <c r="F248" s="129"/>
      <c r="G248" s="205">
        <f t="shared" si="15"/>
        <v>25500</v>
      </c>
      <c r="H248" s="206">
        <f t="shared" si="16"/>
        <v>73500</v>
      </c>
      <c r="I248" s="129"/>
      <c r="J248" s="207">
        <f t="shared" si="35"/>
        <v>60073.76028</v>
      </c>
      <c r="K248" s="208">
        <f t="shared" si="54"/>
        <v>180000.9316</v>
      </c>
      <c r="L248" s="129"/>
      <c r="M248" s="129"/>
      <c r="N248" s="129"/>
      <c r="O248" s="129"/>
      <c r="P248" s="129"/>
      <c r="Q248" s="129">
        <v>0.0</v>
      </c>
      <c r="R248" s="129">
        <v>0.0</v>
      </c>
      <c r="S248" s="129">
        <f t="shared" ref="S248:T248" si="532">+IF(Q248=1,RAND(),0)</f>
        <v>0</v>
      </c>
      <c r="T248" s="129">
        <f t="shared" si="532"/>
        <v>0</v>
      </c>
      <c r="U248" s="129">
        <f>+IF(S248=0,0,IF(S248&lt;=Hoja2!$N$5,Hoja2!$M$5,IF(Hoja2!M247&lt;=Hoja2!$N$6,Hoja2!$M$6,IF(S248&lt;=Hoja2!$N$7,Hoja2!$M$7,IF(S248&lt;=Hoja2!$N$8,Hoja2!$M$8,IF(S248&lt;=Hoja2!$N$9,Hoja2!$M$9,6))))))</f>
        <v>0</v>
      </c>
      <c r="V248" s="129">
        <f>+IF(T248=0,0,IF(T248&lt;=Hoja2!$O$5,Hoja2!$M$5,IF(T248&lt;=Hoja2!$O$6,Hoja2!$M$6,IF(T248&lt;=Hoja2!$O$7,Hoja2!$M$7,IF(T248&lt;=Hoja2!$O$8,Hoja2!$M$8,IF(T248&lt;=Hoja2!$O$9,Hoja2!$M$9,IF(S248&lt;=Hoja2!$O$10,Hoja2!$M$10,IF(S248&lt;=Hoja2!$O$11,Hoja2!$M$11,8))))))))</f>
        <v>0</v>
      </c>
      <c r="W248" s="156" t="str">
        <f t="shared" si="7"/>
        <v>si</v>
      </c>
      <c r="X248" s="157" t="str">
        <f t="shared" si="8"/>
        <v>no</v>
      </c>
      <c r="Y248" s="129"/>
      <c r="Z248" s="129"/>
      <c r="AA248" s="158">
        <f t="shared" si="37"/>
        <v>0</v>
      </c>
      <c r="AB248" s="159">
        <f t="shared" si="38"/>
        <v>0</v>
      </c>
      <c r="AC248" s="159">
        <f t="shared" si="39"/>
        <v>0</v>
      </c>
      <c r="AD248" s="159">
        <f t="shared" si="40"/>
        <v>0</v>
      </c>
      <c r="AE248" s="209">
        <f t="shared" si="41"/>
        <v>0</v>
      </c>
      <c r="AF248" s="210">
        <f t="shared" si="42"/>
        <v>0</v>
      </c>
      <c r="AG248" s="210">
        <f t="shared" si="43"/>
        <v>0</v>
      </c>
      <c r="AH248" s="210">
        <f t="shared" si="44"/>
        <v>0</v>
      </c>
      <c r="AI248" s="211">
        <f t="shared" si="45"/>
        <v>0</v>
      </c>
      <c r="AJ248" s="212">
        <f t="shared" si="46"/>
        <v>0</v>
      </c>
      <c r="AK248" s="129"/>
      <c r="AL248" s="213">
        <f t="shared" si="47"/>
        <v>0</v>
      </c>
      <c r="AM248" s="214">
        <f t="shared" si="48"/>
        <v>0</v>
      </c>
      <c r="AN248" s="214">
        <f t="shared" si="49"/>
        <v>75000</v>
      </c>
      <c r="AO248" s="215">
        <f t="shared" si="23"/>
        <v>0</v>
      </c>
      <c r="AP248" s="172">
        <f t="shared" si="9"/>
        <v>308545.7061</v>
      </c>
      <c r="AQ248" s="129"/>
      <c r="AR248" s="216">
        <f t="shared" si="50"/>
        <v>35000</v>
      </c>
      <c r="AS248" s="217">
        <f t="shared" si="51"/>
        <v>28697.21757</v>
      </c>
      <c r="AT248" s="217">
        <f t="shared" si="24"/>
        <v>1000</v>
      </c>
      <c r="AU248" s="218">
        <f t="shared" si="30"/>
        <v>3000</v>
      </c>
      <c r="AV248" s="129"/>
      <c r="AW248" s="219">
        <f t="shared" ref="AW248:AX248" si="533">+IF(SUM(U243:U247)&gt;SUM(AW243:AW247),1,0)</f>
        <v>1</v>
      </c>
      <c r="AX248" s="220">
        <f t="shared" si="533"/>
        <v>1</v>
      </c>
      <c r="AY248" s="129"/>
      <c r="AZ248" s="181">
        <f t="shared" si="11"/>
        <v>2423.337606</v>
      </c>
      <c r="BA248" s="129"/>
      <c r="BB248" s="129"/>
      <c r="BC248" s="129"/>
      <c r="BD248" s="129"/>
      <c r="BE248" s="129"/>
      <c r="BF248" s="129"/>
      <c r="BG248" s="129"/>
      <c r="BH248" s="129"/>
      <c r="BI248" s="129"/>
      <c r="BJ248" s="129"/>
      <c r="BK248" s="129"/>
      <c r="BL248" s="129"/>
      <c r="BM248" s="129"/>
      <c r="BN248" s="129"/>
      <c r="BO248" s="129"/>
      <c r="BP248" s="129">
        <f t="shared" si="2"/>
        <v>180000</v>
      </c>
      <c r="BQ248" s="129">
        <f t="shared" si="3"/>
        <v>225000</v>
      </c>
      <c r="BR248" s="129">
        <f t="shared" si="4"/>
        <v>360000</v>
      </c>
    </row>
    <row r="249" ht="14.25" customHeight="1">
      <c r="A249" s="63">
        <f t="shared" si="12"/>
        <v>246</v>
      </c>
      <c r="C249" s="205">
        <f t="shared" si="33"/>
        <v>0</v>
      </c>
      <c r="D249" s="176">
        <f t="shared" si="34"/>
        <v>75491.60256</v>
      </c>
      <c r="E249" s="206">
        <f t="shared" si="5"/>
        <v>75491.60256</v>
      </c>
      <c r="F249" s="129"/>
      <c r="G249" s="205">
        <f t="shared" si="15"/>
        <v>24500</v>
      </c>
      <c r="H249" s="206">
        <f t="shared" si="16"/>
        <v>70500</v>
      </c>
      <c r="I249" s="129"/>
      <c r="J249" s="207">
        <f t="shared" si="35"/>
        <v>71102.39654</v>
      </c>
      <c r="K249" s="208">
        <f t="shared" si="54"/>
        <v>93110.58487</v>
      </c>
      <c r="L249" s="129"/>
      <c r="M249" s="129"/>
      <c r="N249" s="129"/>
      <c r="O249" s="129"/>
      <c r="P249" s="129"/>
      <c r="Q249" s="129">
        <v>1.0</v>
      </c>
      <c r="R249" s="129">
        <v>0.0</v>
      </c>
      <c r="S249" s="129">
        <f t="shared" ref="S249:T249" si="534">+IF(Q249=1,RAND(),0)</f>
        <v>0.6023837472</v>
      </c>
      <c r="T249" s="129">
        <f t="shared" si="534"/>
        <v>0</v>
      </c>
      <c r="U249" s="129">
        <f>+IF(S249=0,0,IF(S249&lt;=Hoja2!$N$5,Hoja2!$M$5,IF(Hoja2!M248&lt;=Hoja2!$N$6,Hoja2!$M$6,IF(S249&lt;=Hoja2!$N$7,Hoja2!$M$7,IF(S249&lt;=Hoja2!$N$8,Hoja2!$M$8,IF(S249&lt;=Hoja2!$N$9,Hoja2!$M$9,6))))))</f>
        <v>2</v>
      </c>
      <c r="V249" s="129">
        <f>+IF(T249=0,0,IF(T249&lt;=Hoja2!$O$5,Hoja2!$M$5,IF(T249&lt;=Hoja2!$O$6,Hoja2!$M$6,IF(T249&lt;=Hoja2!$O$7,Hoja2!$M$7,IF(T249&lt;=Hoja2!$O$8,Hoja2!$M$8,IF(T249&lt;=Hoja2!$O$9,Hoja2!$M$9,IF(S249&lt;=Hoja2!$O$10,Hoja2!$M$10,IF(S249&lt;=Hoja2!$O$11,Hoja2!$M$11,8))))))))</f>
        <v>0</v>
      </c>
      <c r="W249" s="156" t="str">
        <f t="shared" si="7"/>
        <v>si</v>
      </c>
      <c r="X249" s="157" t="str">
        <f t="shared" si="8"/>
        <v>no</v>
      </c>
      <c r="Y249" s="129"/>
      <c r="Z249" s="129"/>
      <c r="AA249" s="158">
        <f t="shared" si="37"/>
        <v>0</v>
      </c>
      <c r="AB249" s="159">
        <f t="shared" si="38"/>
        <v>0</v>
      </c>
      <c r="AC249" s="159">
        <f t="shared" si="39"/>
        <v>0</v>
      </c>
      <c r="AD249" s="159">
        <f t="shared" si="40"/>
        <v>0</v>
      </c>
      <c r="AE249" s="209">
        <f t="shared" si="41"/>
        <v>110000</v>
      </c>
      <c r="AF249" s="210">
        <f t="shared" si="42"/>
        <v>0</v>
      </c>
      <c r="AG249" s="210">
        <f t="shared" si="43"/>
        <v>0</v>
      </c>
      <c r="AH249" s="210">
        <f t="shared" si="44"/>
        <v>0</v>
      </c>
      <c r="AI249" s="211">
        <f t="shared" si="45"/>
        <v>0</v>
      </c>
      <c r="AJ249" s="212">
        <f t="shared" si="46"/>
        <v>0</v>
      </c>
      <c r="AK249" s="129"/>
      <c r="AL249" s="213">
        <f t="shared" si="47"/>
        <v>0</v>
      </c>
      <c r="AM249" s="214">
        <f t="shared" si="48"/>
        <v>0</v>
      </c>
      <c r="AN249" s="214">
        <f t="shared" si="49"/>
        <v>0</v>
      </c>
      <c r="AO249" s="215">
        <f t="shared" si="23"/>
        <v>0</v>
      </c>
      <c r="AP249" s="172">
        <f t="shared" si="9"/>
        <v>284508.3974</v>
      </c>
      <c r="AQ249" s="129"/>
      <c r="AR249" s="216">
        <f t="shared" si="50"/>
        <v>10000</v>
      </c>
      <c r="AS249" s="217">
        <f t="shared" si="51"/>
        <v>7962.691338</v>
      </c>
      <c r="AT249" s="217">
        <f t="shared" si="24"/>
        <v>1000</v>
      </c>
      <c r="AU249" s="218">
        <f t="shared" si="30"/>
        <v>3000</v>
      </c>
      <c r="AV249" s="129"/>
      <c r="AW249" s="219">
        <f t="shared" ref="AW249:AX249" si="535">+IF(SUM(U244:U248)&gt;SUM(AW244:AW248),1,0)</f>
        <v>1</v>
      </c>
      <c r="AX249" s="220">
        <f t="shared" si="535"/>
        <v>0</v>
      </c>
      <c r="AY249" s="129"/>
      <c r="AZ249" s="181">
        <f t="shared" si="11"/>
        <v>2797.704867</v>
      </c>
      <c r="BA249" s="129"/>
      <c r="BB249" s="129"/>
      <c r="BC249" s="129"/>
      <c r="BD249" s="129"/>
      <c r="BE249" s="129"/>
      <c r="BF249" s="129"/>
      <c r="BG249" s="129"/>
      <c r="BH249" s="129"/>
      <c r="BI249" s="129"/>
      <c r="BJ249" s="129"/>
      <c r="BK249" s="129"/>
      <c r="BL249" s="129"/>
      <c r="BM249" s="129"/>
      <c r="BN249" s="129"/>
      <c r="BO249" s="129"/>
      <c r="BP249" s="129">
        <f t="shared" si="2"/>
        <v>180000</v>
      </c>
      <c r="BQ249" s="129">
        <f t="shared" si="3"/>
        <v>225000</v>
      </c>
      <c r="BR249" s="129">
        <f t="shared" si="4"/>
        <v>360000</v>
      </c>
    </row>
    <row r="250" ht="14.25" customHeight="1">
      <c r="A250" s="63">
        <f t="shared" si="12"/>
        <v>247</v>
      </c>
      <c r="C250" s="205">
        <f t="shared" si="33"/>
        <v>0</v>
      </c>
      <c r="D250" s="176">
        <f t="shared" si="34"/>
        <v>115764.4588</v>
      </c>
      <c r="E250" s="206">
        <f t="shared" si="5"/>
        <v>115764.4588</v>
      </c>
      <c r="F250" s="129"/>
      <c r="G250" s="205">
        <f t="shared" si="15"/>
        <v>23500</v>
      </c>
      <c r="H250" s="206">
        <f t="shared" si="16"/>
        <v>67500</v>
      </c>
      <c r="I250" s="129"/>
      <c r="J250" s="207">
        <f t="shared" si="35"/>
        <v>80897.48009</v>
      </c>
      <c r="K250" s="208">
        <f t="shared" si="54"/>
        <v>5502.588683</v>
      </c>
      <c r="L250" s="129"/>
      <c r="M250" s="129"/>
      <c r="N250" s="129"/>
      <c r="O250" s="129"/>
      <c r="P250" s="129"/>
      <c r="Q250" s="129">
        <v>0.0</v>
      </c>
      <c r="R250" s="129">
        <v>0.0</v>
      </c>
      <c r="S250" s="129">
        <f t="shared" ref="S250:T250" si="536">+IF(Q250=1,RAND(),0)</f>
        <v>0</v>
      </c>
      <c r="T250" s="129">
        <f t="shared" si="536"/>
        <v>0</v>
      </c>
      <c r="U250" s="129">
        <f>+IF(S250=0,0,IF(S250&lt;=Hoja2!$N$5,Hoja2!$M$5,IF(Hoja2!M249&lt;=Hoja2!$N$6,Hoja2!$M$6,IF(S250&lt;=Hoja2!$N$7,Hoja2!$M$7,IF(S250&lt;=Hoja2!$N$8,Hoja2!$M$8,IF(S250&lt;=Hoja2!$N$9,Hoja2!$M$9,6))))))</f>
        <v>0</v>
      </c>
      <c r="V250" s="129">
        <f>+IF(T250=0,0,IF(T250&lt;=Hoja2!$O$5,Hoja2!$M$5,IF(T250&lt;=Hoja2!$O$6,Hoja2!$M$6,IF(T250&lt;=Hoja2!$O$7,Hoja2!$M$7,IF(T250&lt;=Hoja2!$O$8,Hoja2!$M$8,IF(T250&lt;=Hoja2!$O$9,Hoja2!$M$9,IF(S250&lt;=Hoja2!$O$10,Hoja2!$M$10,IF(S250&lt;=Hoja2!$O$11,Hoja2!$M$11,8))))))))</f>
        <v>0</v>
      </c>
      <c r="W250" s="156" t="str">
        <f t="shared" si="7"/>
        <v>si</v>
      </c>
      <c r="X250" s="157" t="str">
        <f t="shared" si="8"/>
        <v>no</v>
      </c>
      <c r="Y250" s="129"/>
      <c r="Z250" s="129"/>
      <c r="AA250" s="158">
        <f t="shared" si="37"/>
        <v>0</v>
      </c>
      <c r="AB250" s="159">
        <f t="shared" si="38"/>
        <v>0</v>
      </c>
      <c r="AC250" s="159">
        <f t="shared" si="39"/>
        <v>0</v>
      </c>
      <c r="AD250" s="159">
        <f t="shared" si="40"/>
        <v>0</v>
      </c>
      <c r="AE250" s="209">
        <f t="shared" si="41"/>
        <v>0</v>
      </c>
      <c r="AF250" s="210">
        <f t="shared" si="42"/>
        <v>110000</v>
      </c>
      <c r="AG250" s="210">
        <f t="shared" si="43"/>
        <v>0</v>
      </c>
      <c r="AH250" s="210">
        <f t="shared" si="44"/>
        <v>0</v>
      </c>
      <c r="AI250" s="211">
        <f t="shared" si="45"/>
        <v>0</v>
      </c>
      <c r="AJ250" s="212">
        <f t="shared" si="46"/>
        <v>0</v>
      </c>
      <c r="AK250" s="129"/>
      <c r="AL250" s="213">
        <f t="shared" si="47"/>
        <v>0</v>
      </c>
      <c r="AM250" s="214">
        <f t="shared" si="48"/>
        <v>0</v>
      </c>
      <c r="AN250" s="214">
        <f t="shared" si="49"/>
        <v>0</v>
      </c>
      <c r="AO250" s="215">
        <f t="shared" si="23"/>
        <v>0</v>
      </c>
      <c r="AP250" s="172">
        <f t="shared" si="9"/>
        <v>244235.5412</v>
      </c>
      <c r="AQ250" s="129"/>
      <c r="AR250" s="216">
        <f t="shared" si="50"/>
        <v>0</v>
      </c>
      <c r="AS250" s="217">
        <f t="shared" si="51"/>
        <v>1727.143765</v>
      </c>
      <c r="AT250" s="217">
        <f t="shared" si="24"/>
        <v>1000</v>
      </c>
      <c r="AU250" s="218">
        <f t="shared" si="30"/>
        <v>3000</v>
      </c>
      <c r="AV250" s="129"/>
      <c r="AW250" s="219">
        <f t="shared" ref="AW250:AX250" si="537">+IF(SUM(U245:U249)&gt;SUM(AW245:AW249),1,0)</f>
        <v>0</v>
      </c>
      <c r="AX250" s="220">
        <f t="shared" si="537"/>
        <v>0</v>
      </c>
      <c r="AY250" s="129"/>
      <c r="AZ250" s="181">
        <f t="shared" si="11"/>
        <v>2544.293196</v>
      </c>
      <c r="BA250" s="129"/>
      <c r="BB250" s="129"/>
      <c r="BC250" s="129"/>
      <c r="BD250" s="129"/>
      <c r="BE250" s="129"/>
      <c r="BF250" s="129"/>
      <c r="BG250" s="129"/>
      <c r="BH250" s="129"/>
      <c r="BI250" s="129"/>
      <c r="BJ250" s="129"/>
      <c r="BK250" s="129"/>
      <c r="BL250" s="129"/>
      <c r="BM250" s="129"/>
      <c r="BN250" s="129"/>
      <c r="BO250" s="129"/>
      <c r="BP250" s="129">
        <f t="shared" si="2"/>
        <v>180000</v>
      </c>
      <c r="BQ250" s="129">
        <f t="shared" si="3"/>
        <v>225000</v>
      </c>
      <c r="BR250" s="129">
        <f t="shared" si="4"/>
        <v>360000</v>
      </c>
    </row>
    <row r="251" ht="14.25" customHeight="1">
      <c r="A251" s="63">
        <f t="shared" si="12"/>
        <v>248</v>
      </c>
      <c r="C251" s="205">
        <f t="shared" si="33"/>
        <v>0</v>
      </c>
      <c r="D251" s="176">
        <f t="shared" si="34"/>
        <v>83069.89609</v>
      </c>
      <c r="E251" s="206">
        <f t="shared" si="5"/>
        <v>83069.89609</v>
      </c>
      <c r="F251" s="129"/>
      <c r="G251" s="205">
        <f t="shared" si="15"/>
        <v>22500</v>
      </c>
      <c r="H251" s="206">
        <f t="shared" si="16"/>
        <v>64500</v>
      </c>
      <c r="I251" s="129"/>
      <c r="J251" s="207">
        <f t="shared" si="35"/>
        <v>17961.46425</v>
      </c>
      <c r="K251" s="208">
        <f t="shared" si="54"/>
        <v>28274.98722</v>
      </c>
      <c r="L251" s="129"/>
      <c r="M251" s="129"/>
      <c r="N251" s="129"/>
      <c r="O251" s="129"/>
      <c r="P251" s="129"/>
      <c r="Q251" s="129">
        <v>0.0</v>
      </c>
      <c r="R251" s="129">
        <v>0.0</v>
      </c>
      <c r="S251" s="129">
        <f t="shared" ref="S251:T251" si="538">+IF(Q251=1,RAND(),0)</f>
        <v>0</v>
      </c>
      <c r="T251" s="129">
        <f t="shared" si="538"/>
        <v>0</v>
      </c>
      <c r="U251" s="129">
        <f>+IF(S251=0,0,IF(S251&lt;=Hoja2!$N$5,Hoja2!$M$5,IF(Hoja2!M250&lt;=Hoja2!$N$6,Hoja2!$M$6,IF(S251&lt;=Hoja2!$N$7,Hoja2!$M$7,IF(S251&lt;=Hoja2!$N$8,Hoja2!$M$8,IF(S251&lt;=Hoja2!$N$9,Hoja2!$M$9,6))))))</f>
        <v>0</v>
      </c>
      <c r="V251" s="129">
        <f>+IF(T251=0,0,IF(T251&lt;=Hoja2!$O$5,Hoja2!$M$5,IF(T251&lt;=Hoja2!$O$6,Hoja2!$M$6,IF(T251&lt;=Hoja2!$O$7,Hoja2!$M$7,IF(T251&lt;=Hoja2!$O$8,Hoja2!$M$8,IF(T251&lt;=Hoja2!$O$9,Hoja2!$M$9,IF(S251&lt;=Hoja2!$O$10,Hoja2!$M$10,IF(S251&lt;=Hoja2!$O$11,Hoja2!$M$11,8))))))))</f>
        <v>0</v>
      </c>
      <c r="W251" s="156" t="str">
        <f t="shared" si="7"/>
        <v>si</v>
      </c>
      <c r="X251" s="157" t="str">
        <f t="shared" si="8"/>
        <v>no</v>
      </c>
      <c r="Y251" s="129"/>
      <c r="Z251" s="129"/>
      <c r="AA251" s="158">
        <f t="shared" si="37"/>
        <v>0</v>
      </c>
      <c r="AB251" s="159">
        <f t="shared" si="38"/>
        <v>0</v>
      </c>
      <c r="AC251" s="159">
        <f t="shared" si="39"/>
        <v>73000</v>
      </c>
      <c r="AD251" s="159">
        <f t="shared" si="40"/>
        <v>0</v>
      </c>
      <c r="AE251" s="209">
        <f t="shared" si="41"/>
        <v>0</v>
      </c>
      <c r="AF251" s="210">
        <f t="shared" si="42"/>
        <v>0</v>
      </c>
      <c r="AG251" s="210">
        <f t="shared" si="43"/>
        <v>0</v>
      </c>
      <c r="AH251" s="210">
        <f t="shared" si="44"/>
        <v>0</v>
      </c>
      <c r="AI251" s="211">
        <f t="shared" si="45"/>
        <v>0</v>
      </c>
      <c r="AJ251" s="212">
        <f t="shared" si="46"/>
        <v>0</v>
      </c>
      <c r="AK251" s="129"/>
      <c r="AL251" s="213">
        <f t="shared" si="47"/>
        <v>0</v>
      </c>
      <c r="AM251" s="214">
        <f t="shared" si="48"/>
        <v>0</v>
      </c>
      <c r="AN251" s="214">
        <f t="shared" si="49"/>
        <v>75000</v>
      </c>
      <c r="AO251" s="215">
        <f t="shared" si="23"/>
        <v>0</v>
      </c>
      <c r="AP251" s="172">
        <f t="shared" si="9"/>
        <v>276930.1039</v>
      </c>
      <c r="AQ251" s="129"/>
      <c r="AR251" s="216">
        <f t="shared" si="50"/>
        <v>0</v>
      </c>
      <c r="AS251" s="217">
        <f t="shared" si="51"/>
        <v>-305.4372887</v>
      </c>
      <c r="AT251" s="217">
        <f t="shared" si="24"/>
        <v>1000</v>
      </c>
      <c r="AU251" s="218">
        <f t="shared" si="30"/>
        <v>3000</v>
      </c>
      <c r="AV251" s="129"/>
      <c r="AW251" s="219">
        <f t="shared" ref="AW251:AX251" si="539">+IF(SUM(U246:U250)&gt;SUM(AW246:AW250),1,0)</f>
        <v>0</v>
      </c>
      <c r="AX251" s="220">
        <f t="shared" si="539"/>
        <v>0</v>
      </c>
      <c r="AY251" s="129"/>
      <c r="AZ251" s="181">
        <f t="shared" si="11"/>
        <v>2307.416389</v>
      </c>
      <c r="BA251" s="129"/>
      <c r="BB251" s="129"/>
      <c r="BC251" s="129"/>
      <c r="BD251" s="129"/>
      <c r="BE251" s="129"/>
      <c r="BF251" s="129"/>
      <c r="BG251" s="129"/>
      <c r="BH251" s="129"/>
      <c r="BI251" s="129"/>
      <c r="BJ251" s="129"/>
      <c r="BK251" s="129"/>
      <c r="BL251" s="129"/>
      <c r="BM251" s="129"/>
      <c r="BN251" s="129"/>
      <c r="BO251" s="129"/>
      <c r="BP251" s="129">
        <f t="shared" si="2"/>
        <v>180000</v>
      </c>
      <c r="BQ251" s="129">
        <f t="shared" si="3"/>
        <v>225000</v>
      </c>
      <c r="BR251" s="129">
        <f t="shared" si="4"/>
        <v>360000</v>
      </c>
    </row>
    <row r="252" ht="14.25" customHeight="1">
      <c r="A252" s="63">
        <f t="shared" si="12"/>
        <v>249</v>
      </c>
      <c r="C252" s="205">
        <f t="shared" si="33"/>
        <v>75000</v>
      </c>
      <c r="D252" s="176">
        <f t="shared" si="34"/>
        <v>95590.83154</v>
      </c>
      <c r="E252" s="206">
        <f t="shared" si="5"/>
        <v>170590.8315</v>
      </c>
      <c r="F252" s="129"/>
      <c r="G252" s="205">
        <f t="shared" si="15"/>
        <v>21500</v>
      </c>
      <c r="H252" s="206">
        <f t="shared" si="16"/>
        <v>61500</v>
      </c>
      <c r="I252" s="129"/>
      <c r="J252" s="207">
        <f t="shared" si="35"/>
        <v>27669.05953</v>
      </c>
      <c r="K252" s="208">
        <f t="shared" si="54"/>
        <v>51487.60125</v>
      </c>
      <c r="L252" s="129"/>
      <c r="M252" s="129"/>
      <c r="N252" s="129"/>
      <c r="O252" s="129"/>
      <c r="P252" s="129"/>
      <c r="Q252" s="129">
        <v>0.0</v>
      </c>
      <c r="R252" s="129">
        <v>0.0</v>
      </c>
      <c r="S252" s="129">
        <f t="shared" ref="S252:T252" si="540">+IF(Q252=1,RAND(),0)</f>
        <v>0</v>
      </c>
      <c r="T252" s="129">
        <f t="shared" si="540"/>
        <v>0</v>
      </c>
      <c r="U252" s="129">
        <f>+IF(S252=0,0,IF(S252&lt;=Hoja2!$N$5,Hoja2!$M$5,IF(Hoja2!M251&lt;=Hoja2!$N$6,Hoja2!$M$6,IF(S252&lt;=Hoja2!$N$7,Hoja2!$M$7,IF(S252&lt;=Hoja2!$N$8,Hoja2!$M$8,IF(S252&lt;=Hoja2!$N$9,Hoja2!$M$9,6))))))</f>
        <v>0</v>
      </c>
      <c r="V252" s="129">
        <f>+IF(T252=0,0,IF(T252&lt;=Hoja2!$O$5,Hoja2!$M$5,IF(T252&lt;=Hoja2!$O$6,Hoja2!$M$6,IF(T252&lt;=Hoja2!$O$7,Hoja2!$M$7,IF(T252&lt;=Hoja2!$O$8,Hoja2!$M$8,IF(T252&lt;=Hoja2!$O$9,Hoja2!$M$9,IF(S252&lt;=Hoja2!$O$10,Hoja2!$M$10,IF(S252&lt;=Hoja2!$O$11,Hoja2!$M$11,8))))))))</f>
        <v>0</v>
      </c>
      <c r="W252" s="156" t="str">
        <f t="shared" si="7"/>
        <v>si</v>
      </c>
      <c r="X252" s="157" t="str">
        <f t="shared" si="8"/>
        <v>no</v>
      </c>
      <c r="Y252" s="129"/>
      <c r="Z252" s="129"/>
      <c r="AA252" s="158">
        <f t="shared" si="37"/>
        <v>0</v>
      </c>
      <c r="AB252" s="159">
        <f t="shared" si="38"/>
        <v>0</v>
      </c>
      <c r="AC252" s="159">
        <f t="shared" si="39"/>
        <v>0</v>
      </c>
      <c r="AD252" s="159">
        <f t="shared" si="40"/>
        <v>0</v>
      </c>
      <c r="AE252" s="209">
        <f t="shared" si="41"/>
        <v>0</v>
      </c>
      <c r="AF252" s="210">
        <f t="shared" si="42"/>
        <v>0</v>
      </c>
      <c r="AG252" s="210">
        <f t="shared" si="43"/>
        <v>0</v>
      </c>
      <c r="AH252" s="210">
        <f t="shared" si="44"/>
        <v>0</v>
      </c>
      <c r="AI252" s="211">
        <f t="shared" si="45"/>
        <v>0</v>
      </c>
      <c r="AJ252" s="212">
        <f t="shared" si="46"/>
        <v>0</v>
      </c>
      <c r="AK252" s="129"/>
      <c r="AL252" s="213">
        <f t="shared" si="47"/>
        <v>110000</v>
      </c>
      <c r="AM252" s="214">
        <f t="shared" si="48"/>
        <v>0</v>
      </c>
      <c r="AN252" s="214">
        <f t="shared" si="49"/>
        <v>0</v>
      </c>
      <c r="AO252" s="215">
        <f t="shared" si="23"/>
        <v>0</v>
      </c>
      <c r="AP252" s="172">
        <f t="shared" si="9"/>
        <v>189409.1685</v>
      </c>
      <c r="AQ252" s="129"/>
      <c r="AR252" s="216">
        <f t="shared" si="50"/>
        <v>35000</v>
      </c>
      <c r="AS252" s="217">
        <f t="shared" si="51"/>
        <v>29479.06455</v>
      </c>
      <c r="AT252" s="217">
        <f t="shared" si="24"/>
        <v>1000</v>
      </c>
      <c r="AU252" s="218">
        <f t="shared" si="30"/>
        <v>3000</v>
      </c>
      <c r="AV252" s="129"/>
      <c r="AW252" s="219">
        <f t="shared" ref="AW252:AX252" si="541">+IF(SUM(U247:U251)&gt;SUM(AW247:AW251),1,0)</f>
        <v>0</v>
      </c>
      <c r="AX252" s="220">
        <f t="shared" si="541"/>
        <v>0</v>
      </c>
      <c r="AY252" s="129"/>
      <c r="AZ252" s="181">
        <f t="shared" si="11"/>
        <v>2382.140584</v>
      </c>
      <c r="BA252" s="129"/>
      <c r="BB252" s="129"/>
      <c r="BC252" s="129"/>
      <c r="BD252" s="129"/>
      <c r="BE252" s="129"/>
      <c r="BF252" s="129"/>
      <c r="BG252" s="129"/>
      <c r="BH252" s="129"/>
      <c r="BI252" s="129"/>
      <c r="BJ252" s="129"/>
      <c r="BK252" s="129"/>
      <c r="BL252" s="129"/>
      <c r="BM252" s="129"/>
      <c r="BN252" s="129"/>
      <c r="BO252" s="129"/>
      <c r="BP252" s="129">
        <f t="shared" si="2"/>
        <v>180000</v>
      </c>
      <c r="BQ252" s="129">
        <f t="shared" si="3"/>
        <v>225000</v>
      </c>
      <c r="BR252" s="129">
        <f t="shared" si="4"/>
        <v>360000</v>
      </c>
    </row>
    <row r="253" ht="14.25" customHeight="1">
      <c r="A253" s="63">
        <f t="shared" si="12"/>
        <v>250</v>
      </c>
      <c r="C253" s="205">
        <f t="shared" si="33"/>
        <v>150000</v>
      </c>
      <c r="D253" s="176">
        <f t="shared" si="34"/>
        <v>109062.9894</v>
      </c>
      <c r="E253" s="206">
        <f t="shared" si="5"/>
        <v>259062.9894</v>
      </c>
      <c r="F253" s="129"/>
      <c r="G253" s="205">
        <f t="shared" si="15"/>
        <v>20500</v>
      </c>
      <c r="H253" s="206">
        <f t="shared" si="16"/>
        <v>58500</v>
      </c>
      <c r="I253" s="129"/>
      <c r="J253" s="207">
        <f t="shared" si="35"/>
        <v>37748.06381</v>
      </c>
      <c r="K253" s="208">
        <f t="shared" si="54"/>
        <v>74274.46704</v>
      </c>
      <c r="L253" s="129"/>
      <c r="M253" s="129"/>
      <c r="N253" s="129"/>
      <c r="O253" s="129"/>
      <c r="P253" s="129"/>
      <c r="Q253" s="129">
        <v>1.0</v>
      </c>
      <c r="R253" s="129">
        <v>0.0</v>
      </c>
      <c r="S253" s="129">
        <f t="shared" ref="S253:T253" si="542">+IF(Q253=1,RAND(),0)</f>
        <v>0.8901752311</v>
      </c>
      <c r="T253" s="129">
        <f t="shared" si="542"/>
        <v>0</v>
      </c>
      <c r="U253" s="129">
        <f>+IF(S253=0,0,IF(S253&lt;=Hoja2!$N$5,Hoja2!$M$5,IF(Hoja2!M252&lt;=Hoja2!$N$6,Hoja2!$M$6,IF(S253&lt;=Hoja2!$N$7,Hoja2!$M$7,IF(S253&lt;=Hoja2!$N$8,Hoja2!$M$8,IF(S253&lt;=Hoja2!$N$9,Hoja2!$M$9,6))))))</f>
        <v>2</v>
      </c>
      <c r="V253" s="129">
        <f>+IF(T253=0,0,IF(T253&lt;=Hoja2!$O$5,Hoja2!$M$5,IF(T253&lt;=Hoja2!$O$6,Hoja2!$M$6,IF(T253&lt;=Hoja2!$O$7,Hoja2!$M$7,IF(T253&lt;=Hoja2!$O$8,Hoja2!$M$8,IF(T253&lt;=Hoja2!$O$9,Hoja2!$M$9,IF(S253&lt;=Hoja2!$O$10,Hoja2!$M$10,IF(S253&lt;=Hoja2!$O$11,Hoja2!$M$11,8))))))))</f>
        <v>0</v>
      </c>
      <c r="W253" s="156" t="str">
        <f t="shared" si="7"/>
        <v>si</v>
      </c>
      <c r="X253" s="157" t="str">
        <f t="shared" si="8"/>
        <v>no</v>
      </c>
      <c r="Y253" s="129"/>
      <c r="Z253" s="129"/>
      <c r="AA253" s="158">
        <f t="shared" si="37"/>
        <v>0</v>
      </c>
      <c r="AB253" s="159">
        <f t="shared" si="38"/>
        <v>0</v>
      </c>
      <c r="AC253" s="159">
        <f t="shared" si="39"/>
        <v>0</v>
      </c>
      <c r="AD253" s="159">
        <f t="shared" si="40"/>
        <v>0</v>
      </c>
      <c r="AE253" s="209">
        <f t="shared" si="41"/>
        <v>0</v>
      </c>
      <c r="AF253" s="210">
        <f t="shared" si="42"/>
        <v>0</v>
      </c>
      <c r="AG253" s="210">
        <f t="shared" si="43"/>
        <v>0</v>
      </c>
      <c r="AH253" s="210">
        <f t="shared" si="44"/>
        <v>0</v>
      </c>
      <c r="AI253" s="211">
        <f t="shared" si="45"/>
        <v>0</v>
      </c>
      <c r="AJ253" s="212">
        <f t="shared" si="46"/>
        <v>0</v>
      </c>
      <c r="AK253" s="129"/>
      <c r="AL253" s="213">
        <f t="shared" si="47"/>
        <v>110000</v>
      </c>
      <c r="AM253" s="214">
        <f t="shared" si="48"/>
        <v>0</v>
      </c>
      <c r="AN253" s="214">
        <f t="shared" si="49"/>
        <v>0</v>
      </c>
      <c r="AO253" s="215">
        <f t="shared" si="23"/>
        <v>0</v>
      </c>
      <c r="AP253" s="172">
        <f t="shared" si="9"/>
        <v>100937.0106</v>
      </c>
      <c r="AQ253" s="129"/>
      <c r="AR253" s="216">
        <f t="shared" si="50"/>
        <v>35000</v>
      </c>
      <c r="AS253" s="217">
        <f t="shared" si="51"/>
        <v>28527.8421</v>
      </c>
      <c r="AT253" s="217">
        <f t="shared" si="24"/>
        <v>1000</v>
      </c>
      <c r="AU253" s="218">
        <f t="shared" si="30"/>
        <v>3000</v>
      </c>
      <c r="AV253" s="129"/>
      <c r="AW253" s="219">
        <f t="shared" ref="AW253:AX253" si="543">+IF(SUM(U248:U252)&gt;SUM(AW248:AW252),1,0)</f>
        <v>0</v>
      </c>
      <c r="AX253" s="220">
        <f t="shared" si="543"/>
        <v>0</v>
      </c>
      <c r="AY253" s="129"/>
      <c r="AZ253" s="181">
        <f t="shared" si="11"/>
        <v>2119.98024</v>
      </c>
      <c r="BA253" s="129"/>
      <c r="BB253" s="129"/>
      <c r="BC253" s="129"/>
      <c r="BD253" s="129"/>
      <c r="BE253" s="129"/>
      <c r="BF253" s="129"/>
      <c r="BG253" s="129"/>
      <c r="BH253" s="129"/>
      <c r="BI253" s="129"/>
      <c r="BJ253" s="129"/>
      <c r="BK253" s="129"/>
      <c r="BL253" s="129"/>
      <c r="BM253" s="129"/>
      <c r="BN253" s="129"/>
      <c r="BO253" s="129"/>
      <c r="BP253" s="129">
        <f t="shared" si="2"/>
        <v>180000</v>
      </c>
      <c r="BQ253" s="129">
        <f t="shared" si="3"/>
        <v>225000</v>
      </c>
      <c r="BR253" s="129">
        <f t="shared" si="4"/>
        <v>360000</v>
      </c>
    </row>
    <row r="254" ht="14.25" customHeight="1">
      <c r="A254" s="63">
        <f t="shared" si="12"/>
        <v>251</v>
      </c>
      <c r="C254" s="205">
        <f t="shared" si="33"/>
        <v>188000</v>
      </c>
      <c r="D254" s="176">
        <f t="shared" si="34"/>
        <v>47528.0633</v>
      </c>
      <c r="E254" s="206">
        <f t="shared" si="5"/>
        <v>235528.0633</v>
      </c>
      <c r="F254" s="129"/>
      <c r="G254" s="205">
        <f t="shared" si="15"/>
        <v>19500</v>
      </c>
      <c r="H254" s="206">
        <f t="shared" si="16"/>
        <v>55500</v>
      </c>
      <c r="I254" s="129"/>
      <c r="J254" s="207">
        <f t="shared" si="35"/>
        <v>46839.2718</v>
      </c>
      <c r="K254" s="208">
        <f t="shared" si="54"/>
        <v>98169.31888</v>
      </c>
      <c r="L254" s="129"/>
      <c r="M254" s="129"/>
      <c r="N254" s="129"/>
      <c r="O254" s="129"/>
      <c r="P254" s="129"/>
      <c r="Q254" s="129">
        <v>0.0</v>
      </c>
      <c r="R254" s="129">
        <v>0.0</v>
      </c>
      <c r="S254" s="129">
        <f t="shared" ref="S254:T254" si="544">+IF(Q254=1,RAND(),0)</f>
        <v>0</v>
      </c>
      <c r="T254" s="129">
        <f t="shared" si="544"/>
        <v>0</v>
      </c>
      <c r="U254" s="129">
        <f>+IF(S254=0,0,IF(S254&lt;=Hoja2!$N$5,Hoja2!$M$5,IF(Hoja2!M253&lt;=Hoja2!$N$6,Hoja2!$M$6,IF(S254&lt;=Hoja2!$N$7,Hoja2!$M$7,IF(S254&lt;=Hoja2!$N$8,Hoja2!$M$8,IF(S254&lt;=Hoja2!$N$9,Hoja2!$M$9,6))))))</f>
        <v>0</v>
      </c>
      <c r="V254" s="129">
        <f>+IF(T254=0,0,IF(T254&lt;=Hoja2!$O$5,Hoja2!$M$5,IF(T254&lt;=Hoja2!$O$6,Hoja2!$M$6,IF(T254&lt;=Hoja2!$O$7,Hoja2!$M$7,IF(T254&lt;=Hoja2!$O$8,Hoja2!$M$8,IF(T254&lt;=Hoja2!$O$9,Hoja2!$M$9,IF(S254&lt;=Hoja2!$O$10,Hoja2!$M$10,IF(S254&lt;=Hoja2!$O$11,Hoja2!$M$11,8))))))))</f>
        <v>0</v>
      </c>
      <c r="W254" s="156" t="str">
        <f t="shared" si="7"/>
        <v>si</v>
      </c>
      <c r="X254" s="157" t="str">
        <f t="shared" si="8"/>
        <v>no</v>
      </c>
      <c r="Y254" s="129"/>
      <c r="Z254" s="129"/>
      <c r="AA254" s="158">
        <f t="shared" si="37"/>
        <v>0</v>
      </c>
      <c r="AB254" s="159">
        <f t="shared" si="38"/>
        <v>0</v>
      </c>
      <c r="AC254" s="159">
        <f t="shared" si="39"/>
        <v>0</v>
      </c>
      <c r="AD254" s="159">
        <f t="shared" si="40"/>
        <v>0</v>
      </c>
      <c r="AE254" s="209">
        <f t="shared" si="41"/>
        <v>0</v>
      </c>
      <c r="AF254" s="210">
        <f t="shared" si="42"/>
        <v>0</v>
      </c>
      <c r="AG254" s="210">
        <f t="shared" si="43"/>
        <v>0</v>
      </c>
      <c r="AH254" s="210">
        <f t="shared" si="44"/>
        <v>0</v>
      </c>
      <c r="AI254" s="211">
        <f t="shared" si="45"/>
        <v>0</v>
      </c>
      <c r="AJ254" s="212">
        <f t="shared" si="46"/>
        <v>0</v>
      </c>
      <c r="AK254" s="129"/>
      <c r="AL254" s="213">
        <f t="shared" si="47"/>
        <v>73000</v>
      </c>
      <c r="AM254" s="214">
        <f t="shared" si="48"/>
        <v>0</v>
      </c>
      <c r="AN254" s="214">
        <f t="shared" si="49"/>
        <v>75000</v>
      </c>
      <c r="AO254" s="215">
        <f t="shared" si="23"/>
        <v>0</v>
      </c>
      <c r="AP254" s="172">
        <f t="shared" si="9"/>
        <v>124471.9367</v>
      </c>
      <c r="AQ254" s="129"/>
      <c r="AR254" s="216">
        <f t="shared" si="50"/>
        <v>35000</v>
      </c>
      <c r="AS254" s="217">
        <f t="shared" si="51"/>
        <v>28534.92614</v>
      </c>
      <c r="AT254" s="217">
        <f t="shared" si="24"/>
        <v>1000</v>
      </c>
      <c r="AU254" s="218">
        <f t="shared" si="30"/>
        <v>3000</v>
      </c>
      <c r="AV254" s="129"/>
      <c r="AW254" s="219">
        <f t="shared" ref="AW254:AX254" si="545">+IF(SUM(U249:U253)&gt;SUM(AW249:AW253),1,0)</f>
        <v>1</v>
      </c>
      <c r="AX254" s="220">
        <f t="shared" si="545"/>
        <v>0</v>
      </c>
      <c r="AY254" s="129"/>
      <c r="AZ254" s="181">
        <f t="shared" si="11"/>
        <v>3048.897007</v>
      </c>
      <c r="BA254" s="129"/>
      <c r="BB254" s="129"/>
      <c r="BC254" s="129"/>
      <c r="BD254" s="129"/>
      <c r="BE254" s="129"/>
      <c r="BF254" s="129"/>
      <c r="BG254" s="129"/>
      <c r="BH254" s="129"/>
      <c r="BI254" s="129"/>
      <c r="BJ254" s="129"/>
      <c r="BK254" s="129"/>
      <c r="BL254" s="129"/>
      <c r="BM254" s="129"/>
      <c r="BN254" s="129"/>
      <c r="BO254" s="129"/>
      <c r="BP254" s="129">
        <f t="shared" si="2"/>
        <v>180000</v>
      </c>
      <c r="BQ254" s="129">
        <f t="shared" si="3"/>
        <v>225000</v>
      </c>
      <c r="BR254" s="129">
        <f t="shared" si="4"/>
        <v>360000</v>
      </c>
    </row>
    <row r="255" ht="14.25" customHeight="1">
      <c r="A255" s="63">
        <f t="shared" si="12"/>
        <v>252</v>
      </c>
      <c r="C255" s="205">
        <f t="shared" si="33"/>
        <v>153000</v>
      </c>
      <c r="D255" s="176">
        <f t="shared" si="34"/>
        <v>59314.04307</v>
      </c>
      <c r="E255" s="206">
        <f t="shared" si="5"/>
        <v>212314.0431</v>
      </c>
      <c r="F255" s="129"/>
      <c r="G255" s="205">
        <f t="shared" si="15"/>
        <v>18500</v>
      </c>
      <c r="H255" s="206">
        <f t="shared" si="16"/>
        <v>52500</v>
      </c>
      <c r="I255" s="129"/>
      <c r="J255" s="207">
        <f t="shared" si="35"/>
        <v>57275.63293</v>
      </c>
      <c r="K255" s="208">
        <f t="shared" si="54"/>
        <v>120976.6795</v>
      </c>
      <c r="L255" s="129"/>
      <c r="M255" s="129"/>
      <c r="N255" s="129"/>
      <c r="O255" s="129"/>
      <c r="P255" s="129"/>
      <c r="Q255" s="129">
        <v>1.0</v>
      </c>
      <c r="R255" s="129">
        <v>1.0</v>
      </c>
      <c r="S255" s="129">
        <f t="shared" ref="S255:T255" si="546">+IF(Q255=1,RAND(),0)</f>
        <v>0.8922642653</v>
      </c>
      <c r="T255" s="129">
        <f t="shared" si="546"/>
        <v>0.3915418332</v>
      </c>
      <c r="U255" s="129">
        <f>+IF(S255=0,0,IF(S255&lt;=Hoja2!$N$5,Hoja2!$M$5,IF(Hoja2!M254&lt;=Hoja2!$N$6,Hoja2!$M$6,IF(S255&lt;=Hoja2!$N$7,Hoja2!$M$7,IF(S255&lt;=Hoja2!$N$8,Hoja2!$M$8,IF(S255&lt;=Hoja2!$N$9,Hoja2!$M$9,6))))))</f>
        <v>2</v>
      </c>
      <c r="V255" s="129">
        <f>+IF(T255=0,0,IF(T255&lt;=Hoja2!$O$5,Hoja2!$M$5,IF(T255&lt;=Hoja2!$O$6,Hoja2!$M$6,IF(T255&lt;=Hoja2!$O$7,Hoja2!$M$7,IF(T255&lt;=Hoja2!$O$8,Hoja2!$M$8,IF(T255&lt;=Hoja2!$O$9,Hoja2!$M$9,IF(S255&lt;=Hoja2!$O$10,Hoja2!$M$10,IF(S255&lt;=Hoja2!$O$11,Hoja2!$M$11,8))))))))</f>
        <v>2</v>
      </c>
      <c r="W255" s="156" t="str">
        <f t="shared" si="7"/>
        <v>si</v>
      </c>
      <c r="X255" s="157" t="str">
        <f t="shared" si="8"/>
        <v>no</v>
      </c>
      <c r="Y255" s="129"/>
      <c r="Z255" s="129"/>
      <c r="AA255" s="158">
        <f t="shared" si="37"/>
        <v>0</v>
      </c>
      <c r="AB255" s="159">
        <f t="shared" si="38"/>
        <v>0</v>
      </c>
      <c r="AC255" s="159">
        <f t="shared" si="39"/>
        <v>0</v>
      </c>
      <c r="AD255" s="159">
        <f t="shared" si="40"/>
        <v>0</v>
      </c>
      <c r="AE255" s="209">
        <f t="shared" si="41"/>
        <v>0</v>
      </c>
      <c r="AF255" s="210">
        <f t="shared" si="42"/>
        <v>0</v>
      </c>
      <c r="AG255" s="210">
        <f t="shared" si="43"/>
        <v>0</v>
      </c>
      <c r="AH255" s="210">
        <f t="shared" si="44"/>
        <v>0</v>
      </c>
      <c r="AI255" s="211">
        <f t="shared" si="45"/>
        <v>0</v>
      </c>
      <c r="AJ255" s="212">
        <f t="shared" si="46"/>
        <v>0</v>
      </c>
      <c r="AK255" s="129"/>
      <c r="AL255" s="213">
        <f t="shared" si="47"/>
        <v>0</v>
      </c>
      <c r="AM255" s="214">
        <f t="shared" si="48"/>
        <v>0</v>
      </c>
      <c r="AN255" s="214">
        <f t="shared" si="49"/>
        <v>0</v>
      </c>
      <c r="AO255" s="215">
        <f t="shared" si="23"/>
        <v>0</v>
      </c>
      <c r="AP255" s="172">
        <f t="shared" si="9"/>
        <v>147685.9569</v>
      </c>
      <c r="AQ255" s="129"/>
      <c r="AR255" s="216">
        <f t="shared" si="50"/>
        <v>35000</v>
      </c>
      <c r="AS255" s="217">
        <f t="shared" si="51"/>
        <v>30214.02022</v>
      </c>
      <c r="AT255" s="217">
        <f t="shared" si="24"/>
        <v>1000</v>
      </c>
      <c r="AU255" s="218">
        <f t="shared" si="30"/>
        <v>3000</v>
      </c>
      <c r="AV255" s="129"/>
      <c r="AW255" s="219">
        <f t="shared" ref="AW255:AX255" si="547">+IF(SUM(U250:U254)&gt;SUM(AW250:AW254),1,0)</f>
        <v>1</v>
      </c>
      <c r="AX255" s="220">
        <f t="shared" si="547"/>
        <v>0</v>
      </c>
      <c r="AY255" s="129"/>
      <c r="AZ255" s="181">
        <f t="shared" si="11"/>
        <v>3201.603425</v>
      </c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>
        <f t="shared" si="2"/>
        <v>180000</v>
      </c>
      <c r="BQ255" s="129">
        <f t="shared" si="3"/>
        <v>225000</v>
      </c>
      <c r="BR255" s="129">
        <f t="shared" si="4"/>
        <v>360000</v>
      </c>
    </row>
    <row r="256" ht="14.25" customHeight="1">
      <c r="A256" s="63">
        <f t="shared" si="12"/>
        <v>253</v>
      </c>
      <c r="C256" s="205">
        <f t="shared" si="33"/>
        <v>118000</v>
      </c>
      <c r="D256" s="176">
        <f t="shared" si="34"/>
        <v>72814.72379</v>
      </c>
      <c r="E256" s="206">
        <f t="shared" si="5"/>
        <v>190814.7238</v>
      </c>
      <c r="F256" s="129"/>
      <c r="G256" s="205">
        <f t="shared" si="15"/>
        <v>17500</v>
      </c>
      <c r="H256" s="206">
        <f t="shared" si="16"/>
        <v>49500</v>
      </c>
      <c r="I256" s="129"/>
      <c r="J256" s="207">
        <f t="shared" si="35"/>
        <v>67434.55456</v>
      </c>
      <c r="K256" s="208">
        <f t="shared" si="54"/>
        <v>144298.3121</v>
      </c>
      <c r="L256" s="129"/>
      <c r="M256" s="129"/>
      <c r="N256" s="129"/>
      <c r="O256" s="129"/>
      <c r="P256" s="129"/>
      <c r="Q256" s="129">
        <v>1.0</v>
      </c>
      <c r="R256" s="129">
        <v>0.0</v>
      </c>
      <c r="S256" s="129">
        <f t="shared" ref="S256:T256" si="548">+IF(Q256=1,RAND(),0)</f>
        <v>0.2137940006</v>
      </c>
      <c r="T256" s="129">
        <f t="shared" si="548"/>
        <v>0</v>
      </c>
      <c r="U256" s="129">
        <f>+IF(S256=0,0,IF(S256&lt;=Hoja2!$N$5,Hoja2!$M$5,IF(Hoja2!M255&lt;=Hoja2!$N$6,Hoja2!$M$6,IF(S256&lt;=Hoja2!$N$7,Hoja2!$M$7,IF(S256&lt;=Hoja2!$N$8,Hoja2!$M$8,IF(S256&lt;=Hoja2!$N$9,Hoja2!$M$9,6))))))</f>
        <v>1</v>
      </c>
      <c r="V256" s="129">
        <f>+IF(T256=0,0,IF(T256&lt;=Hoja2!$O$5,Hoja2!$M$5,IF(T256&lt;=Hoja2!$O$6,Hoja2!$M$6,IF(T256&lt;=Hoja2!$O$7,Hoja2!$M$7,IF(T256&lt;=Hoja2!$O$8,Hoja2!$M$8,IF(T256&lt;=Hoja2!$O$9,Hoja2!$M$9,IF(S256&lt;=Hoja2!$O$10,Hoja2!$M$10,IF(S256&lt;=Hoja2!$O$11,Hoja2!$M$11,8))))))))</f>
        <v>0</v>
      </c>
      <c r="W256" s="156" t="str">
        <f t="shared" si="7"/>
        <v>si</v>
      </c>
      <c r="X256" s="157" t="str">
        <f t="shared" si="8"/>
        <v>no</v>
      </c>
      <c r="Y256" s="129"/>
      <c r="Z256" s="129"/>
      <c r="AA256" s="158">
        <f t="shared" si="37"/>
        <v>0</v>
      </c>
      <c r="AB256" s="159">
        <f t="shared" si="38"/>
        <v>0</v>
      </c>
      <c r="AC256" s="159">
        <f t="shared" si="39"/>
        <v>0</v>
      </c>
      <c r="AD256" s="159">
        <f t="shared" si="40"/>
        <v>0</v>
      </c>
      <c r="AE256" s="209">
        <f t="shared" si="41"/>
        <v>0</v>
      </c>
      <c r="AF256" s="210">
        <f t="shared" si="42"/>
        <v>0</v>
      </c>
      <c r="AG256" s="210">
        <f t="shared" si="43"/>
        <v>0</v>
      </c>
      <c r="AH256" s="210">
        <f t="shared" si="44"/>
        <v>0</v>
      </c>
      <c r="AI256" s="211">
        <f t="shared" si="45"/>
        <v>0</v>
      </c>
      <c r="AJ256" s="212">
        <f t="shared" si="46"/>
        <v>0</v>
      </c>
      <c r="AK256" s="129"/>
      <c r="AL256" s="213">
        <f t="shared" si="47"/>
        <v>0</v>
      </c>
      <c r="AM256" s="214">
        <f t="shared" si="48"/>
        <v>0</v>
      </c>
      <c r="AN256" s="214">
        <f t="shared" si="49"/>
        <v>0</v>
      </c>
      <c r="AO256" s="215">
        <f t="shared" si="23"/>
        <v>0</v>
      </c>
      <c r="AP256" s="172">
        <f t="shared" si="9"/>
        <v>169185.2762</v>
      </c>
      <c r="AQ256" s="129"/>
      <c r="AR256" s="216">
        <f t="shared" si="50"/>
        <v>35000</v>
      </c>
      <c r="AS256" s="217">
        <f t="shared" si="51"/>
        <v>28499.31929</v>
      </c>
      <c r="AT256" s="217">
        <f t="shared" si="24"/>
        <v>1000</v>
      </c>
      <c r="AU256" s="218">
        <f t="shared" si="30"/>
        <v>3000</v>
      </c>
      <c r="AV256" s="129"/>
      <c r="AW256" s="219">
        <f t="shared" ref="AW256:AX256" si="549">+IF(SUM(U251:U255)&gt;SUM(AW251:AW255),1,0)</f>
        <v>1</v>
      </c>
      <c r="AX256" s="220">
        <f t="shared" si="549"/>
        <v>1</v>
      </c>
      <c r="AY256" s="129"/>
      <c r="AZ256" s="181">
        <f t="shared" si="11"/>
        <v>3148.457722</v>
      </c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>
        <f t="shared" si="2"/>
        <v>180000</v>
      </c>
      <c r="BQ256" s="129">
        <f t="shared" si="3"/>
        <v>225000</v>
      </c>
      <c r="BR256" s="129">
        <f t="shared" si="4"/>
        <v>360000</v>
      </c>
    </row>
    <row r="257" ht="14.25" customHeight="1">
      <c r="A257" s="63">
        <f t="shared" si="12"/>
        <v>254</v>
      </c>
      <c r="C257" s="205">
        <f t="shared" si="33"/>
        <v>83000</v>
      </c>
      <c r="D257" s="176">
        <f t="shared" si="34"/>
        <v>85748.72962</v>
      </c>
      <c r="E257" s="206">
        <f t="shared" si="5"/>
        <v>168748.7296</v>
      </c>
      <c r="F257" s="129"/>
      <c r="G257" s="205">
        <f t="shared" si="15"/>
        <v>16500</v>
      </c>
      <c r="H257" s="206">
        <f t="shared" si="16"/>
        <v>46500</v>
      </c>
      <c r="I257" s="129"/>
      <c r="J257" s="207">
        <f t="shared" si="35"/>
        <v>78322.50353</v>
      </c>
      <c r="K257" s="208">
        <f t="shared" si="54"/>
        <v>167980.1285</v>
      </c>
      <c r="L257" s="129"/>
      <c r="M257" s="129"/>
      <c r="N257" s="129"/>
      <c r="O257" s="129"/>
      <c r="P257" s="129"/>
      <c r="Q257" s="129">
        <v>0.0</v>
      </c>
      <c r="R257" s="129">
        <v>0.0</v>
      </c>
      <c r="S257" s="129">
        <f t="shared" ref="S257:T257" si="550">+IF(Q257=1,RAND(),0)</f>
        <v>0</v>
      </c>
      <c r="T257" s="129">
        <f t="shared" si="550"/>
        <v>0</v>
      </c>
      <c r="U257" s="129">
        <f>+IF(S257=0,0,IF(S257&lt;=Hoja2!$N$5,Hoja2!$M$5,IF(Hoja2!M256&lt;=Hoja2!$N$6,Hoja2!$M$6,IF(S257&lt;=Hoja2!$N$7,Hoja2!$M$7,IF(S257&lt;=Hoja2!$N$8,Hoja2!$M$8,IF(S257&lt;=Hoja2!$N$9,Hoja2!$M$9,6))))))</f>
        <v>0</v>
      </c>
      <c r="V257" s="129">
        <f>+IF(T257=0,0,IF(T257&lt;=Hoja2!$O$5,Hoja2!$M$5,IF(T257&lt;=Hoja2!$O$6,Hoja2!$M$6,IF(T257&lt;=Hoja2!$O$7,Hoja2!$M$7,IF(T257&lt;=Hoja2!$O$8,Hoja2!$M$8,IF(T257&lt;=Hoja2!$O$9,Hoja2!$M$9,IF(S257&lt;=Hoja2!$O$10,Hoja2!$M$10,IF(S257&lt;=Hoja2!$O$11,Hoja2!$M$11,8))))))))</f>
        <v>0</v>
      </c>
      <c r="W257" s="156" t="str">
        <f t="shared" si="7"/>
        <v>si</v>
      </c>
      <c r="X257" s="157" t="str">
        <f t="shared" si="8"/>
        <v>no</v>
      </c>
      <c r="Y257" s="129"/>
      <c r="Z257" s="129"/>
      <c r="AA257" s="158">
        <f t="shared" si="37"/>
        <v>0</v>
      </c>
      <c r="AB257" s="159">
        <f t="shared" si="38"/>
        <v>0</v>
      </c>
      <c r="AC257" s="159">
        <f t="shared" si="39"/>
        <v>0</v>
      </c>
      <c r="AD257" s="159">
        <f t="shared" si="40"/>
        <v>0</v>
      </c>
      <c r="AE257" s="209">
        <f t="shared" si="41"/>
        <v>0</v>
      </c>
      <c r="AF257" s="210">
        <f t="shared" si="42"/>
        <v>0</v>
      </c>
      <c r="AG257" s="210">
        <f t="shared" si="43"/>
        <v>0</v>
      </c>
      <c r="AH257" s="210">
        <f t="shared" si="44"/>
        <v>0</v>
      </c>
      <c r="AI257" s="211">
        <f t="shared" si="45"/>
        <v>0</v>
      </c>
      <c r="AJ257" s="212">
        <f t="shared" si="46"/>
        <v>0</v>
      </c>
      <c r="AK257" s="129"/>
      <c r="AL257" s="213">
        <f t="shared" si="47"/>
        <v>0</v>
      </c>
      <c r="AM257" s="214">
        <f t="shared" si="48"/>
        <v>0</v>
      </c>
      <c r="AN257" s="214">
        <f t="shared" si="49"/>
        <v>0</v>
      </c>
      <c r="AO257" s="215">
        <f t="shared" si="23"/>
        <v>0</v>
      </c>
      <c r="AP257" s="172">
        <f t="shared" si="9"/>
        <v>191251.2704</v>
      </c>
      <c r="AQ257" s="129"/>
      <c r="AR257" s="216">
        <f t="shared" si="50"/>
        <v>35000</v>
      </c>
      <c r="AS257" s="217">
        <f t="shared" si="51"/>
        <v>29065.99417</v>
      </c>
      <c r="AT257" s="217">
        <f t="shared" si="24"/>
        <v>1000</v>
      </c>
      <c r="AU257" s="218">
        <f t="shared" si="30"/>
        <v>3000</v>
      </c>
      <c r="AV257" s="129"/>
      <c r="AW257" s="219">
        <f t="shared" ref="AW257:AX257" si="551">+IF(SUM(U252:U256)&gt;SUM(AW252:AW256),1,0)</f>
        <v>1</v>
      </c>
      <c r="AX257" s="220">
        <f t="shared" si="551"/>
        <v>1</v>
      </c>
      <c r="AY257" s="129"/>
      <c r="AZ257" s="181">
        <f t="shared" si="11"/>
        <v>1380.237853</v>
      </c>
      <c r="BA257" s="129"/>
      <c r="BB257" s="129"/>
      <c r="BC257" s="129"/>
      <c r="BD257" s="129"/>
      <c r="BE257" s="129"/>
      <c r="BF257" s="129"/>
      <c r="BG257" s="129"/>
      <c r="BH257" s="129"/>
      <c r="BI257" s="129"/>
      <c r="BJ257" s="129"/>
      <c r="BK257" s="129"/>
      <c r="BL257" s="129"/>
      <c r="BM257" s="129"/>
      <c r="BN257" s="129"/>
      <c r="BO257" s="129"/>
      <c r="BP257" s="129">
        <f t="shared" si="2"/>
        <v>180000</v>
      </c>
      <c r="BQ257" s="129">
        <f t="shared" si="3"/>
        <v>225000</v>
      </c>
      <c r="BR257" s="129">
        <f t="shared" si="4"/>
        <v>360000</v>
      </c>
    </row>
    <row r="258" ht="14.25" customHeight="1">
      <c r="A258" s="63">
        <f t="shared" si="12"/>
        <v>255</v>
      </c>
      <c r="C258" s="205">
        <f t="shared" si="33"/>
        <v>48000</v>
      </c>
      <c r="D258" s="176">
        <f t="shared" si="34"/>
        <v>97960.61804</v>
      </c>
      <c r="E258" s="206">
        <f t="shared" si="5"/>
        <v>145960.618</v>
      </c>
      <c r="F258" s="129"/>
      <c r="G258" s="205">
        <f t="shared" si="15"/>
        <v>15500</v>
      </c>
      <c r="H258" s="206">
        <f t="shared" si="16"/>
        <v>43500</v>
      </c>
      <c r="I258" s="129"/>
      <c r="J258" s="207">
        <f t="shared" si="35"/>
        <v>87646.55422</v>
      </c>
      <c r="K258" s="208">
        <f t="shared" si="54"/>
        <v>80904.72677</v>
      </c>
      <c r="L258" s="129"/>
      <c r="M258" s="129"/>
      <c r="N258" s="129"/>
      <c r="O258" s="129"/>
      <c r="P258" s="129"/>
      <c r="Q258" s="129">
        <v>0.0</v>
      </c>
      <c r="R258" s="129">
        <v>0.0</v>
      </c>
      <c r="S258" s="129">
        <f t="shared" ref="S258:T258" si="552">+IF(Q258=1,RAND(),0)</f>
        <v>0</v>
      </c>
      <c r="T258" s="129">
        <f t="shared" si="552"/>
        <v>0</v>
      </c>
      <c r="U258" s="129">
        <f>+IF(S258=0,0,IF(S258&lt;=Hoja2!$N$5,Hoja2!$M$5,IF(Hoja2!M257&lt;=Hoja2!$N$6,Hoja2!$M$6,IF(S258&lt;=Hoja2!$N$7,Hoja2!$M$7,IF(S258&lt;=Hoja2!$N$8,Hoja2!$M$8,IF(S258&lt;=Hoja2!$N$9,Hoja2!$M$9,6))))))</f>
        <v>0</v>
      </c>
      <c r="V258" s="129">
        <f>+IF(T258=0,0,IF(T258&lt;=Hoja2!$O$5,Hoja2!$M$5,IF(T258&lt;=Hoja2!$O$6,Hoja2!$M$6,IF(T258&lt;=Hoja2!$O$7,Hoja2!$M$7,IF(T258&lt;=Hoja2!$O$8,Hoja2!$M$8,IF(T258&lt;=Hoja2!$O$9,Hoja2!$M$9,IF(S258&lt;=Hoja2!$O$10,Hoja2!$M$10,IF(S258&lt;=Hoja2!$O$11,Hoja2!$M$11,8))))))))</f>
        <v>0</v>
      </c>
      <c r="W258" s="156" t="str">
        <f t="shared" si="7"/>
        <v>si</v>
      </c>
      <c r="X258" s="157" t="str">
        <f t="shared" si="8"/>
        <v>no</v>
      </c>
      <c r="Y258" s="129"/>
      <c r="Z258" s="129"/>
      <c r="AA258" s="158">
        <f t="shared" si="37"/>
        <v>0</v>
      </c>
      <c r="AB258" s="159">
        <f t="shared" si="38"/>
        <v>0</v>
      </c>
      <c r="AC258" s="159">
        <f t="shared" si="39"/>
        <v>0</v>
      </c>
      <c r="AD258" s="159">
        <f t="shared" si="40"/>
        <v>0</v>
      </c>
      <c r="AE258" s="209">
        <f t="shared" si="41"/>
        <v>110000</v>
      </c>
      <c r="AF258" s="210">
        <f t="shared" si="42"/>
        <v>0</v>
      </c>
      <c r="AG258" s="210">
        <f t="shared" si="43"/>
        <v>0</v>
      </c>
      <c r="AH258" s="210">
        <f t="shared" si="44"/>
        <v>0</v>
      </c>
      <c r="AI258" s="211">
        <f t="shared" si="45"/>
        <v>0</v>
      </c>
      <c r="AJ258" s="212">
        <f t="shared" si="46"/>
        <v>0</v>
      </c>
      <c r="AK258" s="129"/>
      <c r="AL258" s="213">
        <f t="shared" si="47"/>
        <v>0</v>
      </c>
      <c r="AM258" s="214">
        <f t="shared" si="48"/>
        <v>0</v>
      </c>
      <c r="AN258" s="214">
        <f t="shared" si="49"/>
        <v>0</v>
      </c>
      <c r="AO258" s="215">
        <f t="shared" si="23"/>
        <v>0</v>
      </c>
      <c r="AP258" s="172">
        <f t="shared" si="9"/>
        <v>214039.382</v>
      </c>
      <c r="AQ258" s="129"/>
      <c r="AR258" s="216">
        <f t="shared" si="50"/>
        <v>35000</v>
      </c>
      <c r="AS258" s="217">
        <f t="shared" si="51"/>
        <v>29788.11158</v>
      </c>
      <c r="AT258" s="217">
        <f t="shared" si="24"/>
        <v>1000</v>
      </c>
      <c r="AU258" s="218">
        <f t="shared" si="30"/>
        <v>3000</v>
      </c>
      <c r="AV258" s="129"/>
      <c r="AW258" s="219">
        <f t="shared" ref="AW258:AX258" si="553">+IF(SUM(U253:U257)&gt;SUM(AW253:AW257),1,0)</f>
        <v>1</v>
      </c>
      <c r="AX258" s="220">
        <f t="shared" si="553"/>
        <v>0</v>
      </c>
      <c r="AY258" s="129"/>
      <c r="AZ258" s="181">
        <f t="shared" si="11"/>
        <v>3344.260333</v>
      </c>
      <c r="BA258" s="129"/>
      <c r="BB258" s="129"/>
      <c r="BC258" s="129"/>
      <c r="BD258" s="129"/>
      <c r="BE258" s="129"/>
      <c r="BF258" s="129"/>
      <c r="BG258" s="129"/>
      <c r="BH258" s="129"/>
      <c r="BI258" s="129"/>
      <c r="BJ258" s="129"/>
      <c r="BK258" s="129"/>
      <c r="BL258" s="129"/>
      <c r="BM258" s="129"/>
      <c r="BN258" s="129"/>
      <c r="BO258" s="129"/>
      <c r="BP258" s="129">
        <f t="shared" si="2"/>
        <v>180000</v>
      </c>
      <c r="BQ258" s="129">
        <f t="shared" si="3"/>
        <v>225000</v>
      </c>
      <c r="BR258" s="129">
        <f t="shared" si="4"/>
        <v>360000</v>
      </c>
    </row>
    <row r="259" ht="14.25" customHeight="1">
      <c r="A259" s="63">
        <f t="shared" si="12"/>
        <v>256</v>
      </c>
      <c r="C259" s="205">
        <f t="shared" si="33"/>
        <v>13000</v>
      </c>
      <c r="D259" s="176">
        <f t="shared" si="34"/>
        <v>110968.6098</v>
      </c>
      <c r="E259" s="206">
        <f t="shared" si="5"/>
        <v>123968.6098</v>
      </c>
      <c r="F259" s="129"/>
      <c r="G259" s="205">
        <f t="shared" si="15"/>
        <v>14500</v>
      </c>
      <c r="H259" s="206">
        <f t="shared" si="16"/>
        <v>40500</v>
      </c>
      <c r="I259" s="129"/>
      <c r="J259" s="207">
        <f t="shared" si="35"/>
        <v>0</v>
      </c>
      <c r="K259" s="208">
        <f t="shared" si="54"/>
        <v>31540.29128</v>
      </c>
      <c r="L259" s="129"/>
      <c r="M259" s="129"/>
      <c r="N259" s="129"/>
      <c r="O259" s="129"/>
      <c r="P259" s="129"/>
      <c r="Q259" s="129">
        <v>0.0</v>
      </c>
      <c r="R259" s="129">
        <v>0.0</v>
      </c>
      <c r="S259" s="129">
        <f t="shared" ref="S259:T259" si="554">+IF(Q259=1,RAND(),0)</f>
        <v>0</v>
      </c>
      <c r="T259" s="129">
        <f t="shared" si="554"/>
        <v>0</v>
      </c>
      <c r="U259" s="129">
        <f>+IF(S259=0,0,IF(S259&lt;=Hoja2!$N$5,Hoja2!$M$5,IF(Hoja2!M258&lt;=Hoja2!$N$6,Hoja2!$M$6,IF(S259&lt;=Hoja2!$N$7,Hoja2!$M$7,IF(S259&lt;=Hoja2!$N$8,Hoja2!$M$8,IF(S259&lt;=Hoja2!$N$9,Hoja2!$M$9,6))))))</f>
        <v>0</v>
      </c>
      <c r="V259" s="129">
        <f>+IF(T259=0,0,IF(T259&lt;=Hoja2!$O$5,Hoja2!$M$5,IF(T259&lt;=Hoja2!$O$6,Hoja2!$M$6,IF(T259&lt;=Hoja2!$O$7,Hoja2!$M$7,IF(T259&lt;=Hoja2!$O$8,Hoja2!$M$8,IF(T259&lt;=Hoja2!$O$9,Hoja2!$M$9,IF(S259&lt;=Hoja2!$O$10,Hoja2!$M$10,IF(S259&lt;=Hoja2!$O$11,Hoja2!$M$11,8))))))))</f>
        <v>0</v>
      </c>
      <c r="W259" s="156" t="str">
        <f t="shared" si="7"/>
        <v>si</v>
      </c>
      <c r="X259" s="157" t="str">
        <f t="shared" si="8"/>
        <v>no</v>
      </c>
      <c r="Y259" s="129"/>
      <c r="Z259" s="129"/>
      <c r="AA259" s="158">
        <f t="shared" si="37"/>
        <v>0</v>
      </c>
      <c r="AB259" s="159">
        <f t="shared" si="38"/>
        <v>110000</v>
      </c>
      <c r="AC259" s="159">
        <f t="shared" si="39"/>
        <v>0</v>
      </c>
      <c r="AD259" s="159">
        <f t="shared" si="40"/>
        <v>0</v>
      </c>
      <c r="AE259" s="209">
        <f t="shared" si="41"/>
        <v>0</v>
      </c>
      <c r="AF259" s="210">
        <f t="shared" si="42"/>
        <v>0</v>
      </c>
      <c r="AG259" s="210">
        <f t="shared" si="43"/>
        <v>73000</v>
      </c>
      <c r="AH259" s="210">
        <f t="shared" si="44"/>
        <v>0</v>
      </c>
      <c r="AI259" s="211">
        <f t="shared" si="45"/>
        <v>0</v>
      </c>
      <c r="AJ259" s="212">
        <f t="shared" si="46"/>
        <v>0</v>
      </c>
      <c r="AK259" s="129"/>
      <c r="AL259" s="213">
        <f t="shared" si="47"/>
        <v>0</v>
      </c>
      <c r="AM259" s="214">
        <f t="shared" si="48"/>
        <v>0</v>
      </c>
      <c r="AN259" s="214">
        <f t="shared" si="49"/>
        <v>0</v>
      </c>
      <c r="AO259" s="215">
        <f t="shared" si="23"/>
        <v>0</v>
      </c>
      <c r="AP259" s="172">
        <f t="shared" si="9"/>
        <v>236031.3902</v>
      </c>
      <c r="AQ259" s="129"/>
      <c r="AR259" s="216">
        <f t="shared" si="50"/>
        <v>35000</v>
      </c>
      <c r="AS259" s="217">
        <f t="shared" si="51"/>
        <v>28992.00822</v>
      </c>
      <c r="AT259" s="217">
        <f t="shared" si="24"/>
        <v>1000</v>
      </c>
      <c r="AU259" s="218">
        <f t="shared" si="30"/>
        <v>3000</v>
      </c>
      <c r="AV259" s="129"/>
      <c r="AW259" s="219">
        <f t="shared" ref="AW259:AX259" si="555">+IF(SUM(U254:U258)&gt;SUM(AW254:AW258),1,0)</f>
        <v>0</v>
      </c>
      <c r="AX259" s="220">
        <f t="shared" si="555"/>
        <v>0</v>
      </c>
      <c r="AY259" s="129"/>
      <c r="AZ259" s="181">
        <f t="shared" si="11"/>
        <v>3005.831054</v>
      </c>
      <c r="BA259" s="129"/>
      <c r="BB259" s="129"/>
      <c r="BC259" s="129"/>
      <c r="BD259" s="129"/>
      <c r="BE259" s="129"/>
      <c r="BF259" s="129"/>
      <c r="BG259" s="129"/>
      <c r="BH259" s="129"/>
      <c r="BI259" s="129"/>
      <c r="BJ259" s="129"/>
      <c r="BK259" s="129"/>
      <c r="BL259" s="129"/>
      <c r="BM259" s="129"/>
      <c r="BN259" s="129"/>
      <c r="BO259" s="129"/>
      <c r="BP259" s="129">
        <f t="shared" si="2"/>
        <v>180000</v>
      </c>
      <c r="BQ259" s="129">
        <f t="shared" si="3"/>
        <v>225000</v>
      </c>
      <c r="BR259" s="129">
        <f t="shared" si="4"/>
        <v>360000</v>
      </c>
    </row>
    <row r="260" ht="14.25" customHeight="1">
      <c r="A260" s="63">
        <f t="shared" si="12"/>
        <v>257</v>
      </c>
      <c r="C260" s="205">
        <f t="shared" si="33"/>
        <v>0</v>
      </c>
      <c r="D260" s="176">
        <f t="shared" si="34"/>
        <v>67637.07372</v>
      </c>
      <c r="E260" s="206">
        <f t="shared" si="5"/>
        <v>67637.07372</v>
      </c>
      <c r="F260" s="129"/>
      <c r="G260" s="205">
        <f t="shared" si="15"/>
        <v>13500</v>
      </c>
      <c r="H260" s="206">
        <f t="shared" si="16"/>
        <v>37500</v>
      </c>
      <c r="I260" s="129"/>
      <c r="J260" s="207">
        <f t="shared" si="35"/>
        <v>10295.34646</v>
      </c>
      <c r="K260" s="208">
        <f t="shared" si="54"/>
        <v>55128.1934</v>
      </c>
      <c r="L260" s="129"/>
      <c r="M260" s="129"/>
      <c r="N260" s="129"/>
      <c r="O260" s="129"/>
      <c r="P260" s="129"/>
      <c r="Q260" s="129">
        <v>0.0</v>
      </c>
      <c r="R260" s="129">
        <v>1.0</v>
      </c>
      <c r="S260" s="129">
        <f t="shared" ref="S260:T260" si="556">+IF(Q260=1,RAND(),0)</f>
        <v>0</v>
      </c>
      <c r="T260" s="129">
        <f t="shared" si="556"/>
        <v>0.8904191923</v>
      </c>
      <c r="U260" s="129">
        <f>+IF(S260=0,0,IF(S260&lt;=Hoja2!$N$5,Hoja2!$M$5,IF(Hoja2!M259&lt;=Hoja2!$N$6,Hoja2!$M$6,IF(S260&lt;=Hoja2!$N$7,Hoja2!$M$7,IF(S260&lt;=Hoja2!$N$8,Hoja2!$M$8,IF(S260&lt;=Hoja2!$N$9,Hoja2!$M$9,6))))))</f>
        <v>0</v>
      </c>
      <c r="V260" s="129">
        <f>+IF(T260=0,0,IF(T260&lt;=Hoja2!$O$5,Hoja2!$M$5,IF(T260&lt;=Hoja2!$O$6,Hoja2!$M$6,IF(T260&lt;=Hoja2!$O$7,Hoja2!$M$7,IF(T260&lt;=Hoja2!$O$8,Hoja2!$M$8,IF(T260&lt;=Hoja2!$O$9,Hoja2!$M$9,IF(S260&lt;=Hoja2!$O$10,Hoja2!$M$10,IF(S260&lt;=Hoja2!$O$11,Hoja2!$M$11,8))))))))</f>
        <v>6</v>
      </c>
      <c r="W260" s="156" t="str">
        <f t="shared" si="7"/>
        <v>si</v>
      </c>
      <c r="X260" s="157" t="str">
        <f t="shared" si="8"/>
        <v>no</v>
      </c>
      <c r="Y260" s="129"/>
      <c r="Z260" s="129"/>
      <c r="AA260" s="158">
        <f t="shared" si="37"/>
        <v>0</v>
      </c>
      <c r="AB260" s="159">
        <f t="shared" si="38"/>
        <v>0</v>
      </c>
      <c r="AC260" s="159">
        <f t="shared" si="39"/>
        <v>0</v>
      </c>
      <c r="AD260" s="159">
        <f t="shared" si="40"/>
        <v>0</v>
      </c>
      <c r="AE260" s="209">
        <f t="shared" si="41"/>
        <v>0</v>
      </c>
      <c r="AF260" s="210">
        <f t="shared" si="42"/>
        <v>0</v>
      </c>
      <c r="AG260" s="210">
        <f t="shared" si="43"/>
        <v>0</v>
      </c>
      <c r="AH260" s="210">
        <f t="shared" si="44"/>
        <v>0</v>
      </c>
      <c r="AI260" s="211">
        <f t="shared" si="45"/>
        <v>0</v>
      </c>
      <c r="AJ260" s="212">
        <f t="shared" si="46"/>
        <v>0</v>
      </c>
      <c r="AK260" s="129"/>
      <c r="AL260" s="213">
        <f t="shared" si="47"/>
        <v>0</v>
      </c>
      <c r="AM260" s="214">
        <f t="shared" si="48"/>
        <v>0</v>
      </c>
      <c r="AN260" s="214">
        <f t="shared" si="49"/>
        <v>75000</v>
      </c>
      <c r="AO260" s="215">
        <f t="shared" si="23"/>
        <v>0</v>
      </c>
      <c r="AP260" s="172">
        <f t="shared" si="9"/>
        <v>292362.9263</v>
      </c>
      <c r="AQ260" s="129"/>
      <c r="AR260" s="216">
        <f t="shared" si="50"/>
        <v>13000</v>
      </c>
      <c r="AS260" s="217">
        <f t="shared" si="51"/>
        <v>10331.5361</v>
      </c>
      <c r="AT260" s="217">
        <f t="shared" si="24"/>
        <v>1000</v>
      </c>
      <c r="AU260" s="218">
        <f t="shared" si="30"/>
        <v>3000</v>
      </c>
      <c r="AV260" s="129"/>
      <c r="AW260" s="219">
        <f t="shared" ref="AW260:AX260" si="557">+IF(SUM(U255:U259)&gt;SUM(AW255:AW259),1,0)</f>
        <v>0</v>
      </c>
      <c r="AX260" s="220">
        <f t="shared" si="557"/>
        <v>0</v>
      </c>
      <c r="AY260" s="129"/>
      <c r="AZ260" s="181">
        <f t="shared" si="11"/>
        <v>2164.249663</v>
      </c>
      <c r="BA260" s="129"/>
      <c r="BB260" s="129"/>
      <c r="BC260" s="129"/>
      <c r="BD260" s="129"/>
      <c r="BE260" s="129"/>
      <c r="BF260" s="129"/>
      <c r="BG260" s="129"/>
      <c r="BH260" s="129"/>
      <c r="BI260" s="129"/>
      <c r="BJ260" s="129"/>
      <c r="BK260" s="129"/>
      <c r="BL260" s="129"/>
      <c r="BM260" s="129"/>
      <c r="BN260" s="129"/>
      <c r="BO260" s="129"/>
      <c r="BP260" s="129">
        <f t="shared" si="2"/>
        <v>180000</v>
      </c>
      <c r="BQ260" s="129">
        <f t="shared" si="3"/>
        <v>225000</v>
      </c>
      <c r="BR260" s="129">
        <f t="shared" si="4"/>
        <v>360000</v>
      </c>
    </row>
    <row r="261" ht="14.25" customHeight="1">
      <c r="A261" s="63">
        <f t="shared" si="12"/>
        <v>258</v>
      </c>
      <c r="C261" s="205">
        <f t="shared" si="33"/>
        <v>80200</v>
      </c>
      <c r="D261" s="176">
        <f t="shared" si="34"/>
        <v>81123.53921</v>
      </c>
      <c r="E261" s="206">
        <f t="shared" si="5"/>
        <v>161323.5392</v>
      </c>
      <c r="F261" s="129"/>
      <c r="G261" s="205">
        <f t="shared" si="15"/>
        <v>12500</v>
      </c>
      <c r="H261" s="206">
        <f t="shared" si="16"/>
        <v>34500</v>
      </c>
      <c r="I261" s="129"/>
      <c r="J261" s="207">
        <f t="shared" si="35"/>
        <v>20356.47331</v>
      </c>
      <c r="K261" s="208">
        <f t="shared" si="54"/>
        <v>78023.67629</v>
      </c>
      <c r="L261" s="129"/>
      <c r="M261" s="129"/>
      <c r="N261" s="129"/>
      <c r="O261" s="129"/>
      <c r="P261" s="129"/>
      <c r="Q261" s="129">
        <v>0.0</v>
      </c>
      <c r="R261" s="129">
        <v>0.0</v>
      </c>
      <c r="S261" s="129">
        <f t="shared" ref="S261:T261" si="558">+IF(Q261=1,RAND(),0)</f>
        <v>0</v>
      </c>
      <c r="T261" s="129">
        <f t="shared" si="558"/>
        <v>0</v>
      </c>
      <c r="U261" s="129">
        <f>+IF(S261=0,0,IF(S261&lt;=Hoja2!$N$5,Hoja2!$M$5,IF(Hoja2!M260&lt;=Hoja2!$N$6,Hoja2!$M$6,IF(S261&lt;=Hoja2!$N$7,Hoja2!$M$7,IF(S261&lt;=Hoja2!$N$8,Hoja2!$M$8,IF(S261&lt;=Hoja2!$N$9,Hoja2!$M$9,6))))))</f>
        <v>0</v>
      </c>
      <c r="V261" s="129">
        <f>+IF(T261=0,0,IF(T261&lt;=Hoja2!$O$5,Hoja2!$M$5,IF(T261&lt;=Hoja2!$O$6,Hoja2!$M$6,IF(T261&lt;=Hoja2!$O$7,Hoja2!$M$7,IF(T261&lt;=Hoja2!$O$8,Hoja2!$M$8,IF(T261&lt;=Hoja2!$O$9,Hoja2!$M$9,IF(S261&lt;=Hoja2!$O$10,Hoja2!$M$10,IF(S261&lt;=Hoja2!$O$11,Hoja2!$M$11,8))))))))</f>
        <v>0</v>
      </c>
      <c r="W261" s="156" t="str">
        <f t="shared" si="7"/>
        <v>si</v>
      </c>
      <c r="X261" s="157" t="str">
        <f t="shared" si="8"/>
        <v>no</v>
      </c>
      <c r="Y261" s="129"/>
      <c r="Z261" s="129"/>
      <c r="AA261" s="158">
        <f t="shared" si="37"/>
        <v>0</v>
      </c>
      <c r="AB261" s="159">
        <f t="shared" si="38"/>
        <v>0</v>
      </c>
      <c r="AC261" s="159">
        <f t="shared" si="39"/>
        <v>0</v>
      </c>
      <c r="AD261" s="159">
        <f t="shared" si="40"/>
        <v>0</v>
      </c>
      <c r="AE261" s="209">
        <f t="shared" si="41"/>
        <v>0</v>
      </c>
      <c r="AF261" s="210">
        <f t="shared" si="42"/>
        <v>0</v>
      </c>
      <c r="AG261" s="210">
        <f t="shared" si="43"/>
        <v>0</v>
      </c>
      <c r="AH261" s="210">
        <f t="shared" si="44"/>
        <v>0</v>
      </c>
      <c r="AI261" s="211">
        <f t="shared" si="45"/>
        <v>0</v>
      </c>
      <c r="AJ261" s="212">
        <f t="shared" si="46"/>
        <v>0</v>
      </c>
      <c r="AK261" s="129"/>
      <c r="AL261" s="213">
        <f t="shared" si="47"/>
        <v>115200</v>
      </c>
      <c r="AM261" s="214">
        <f t="shared" si="48"/>
        <v>0</v>
      </c>
      <c r="AN261" s="214">
        <f t="shared" si="49"/>
        <v>0</v>
      </c>
      <c r="AO261" s="215">
        <f t="shared" si="23"/>
        <v>0</v>
      </c>
      <c r="AP261" s="172">
        <f t="shared" si="9"/>
        <v>198676.4608</v>
      </c>
      <c r="AQ261" s="129"/>
      <c r="AR261" s="216">
        <f t="shared" si="50"/>
        <v>35000</v>
      </c>
      <c r="AS261" s="217">
        <f t="shared" si="51"/>
        <v>28513.53451</v>
      </c>
      <c r="AT261" s="217">
        <f t="shared" si="24"/>
        <v>1000</v>
      </c>
      <c r="AU261" s="218">
        <f t="shared" si="30"/>
        <v>3000</v>
      </c>
      <c r="AV261" s="129"/>
      <c r="AW261" s="219">
        <f t="shared" ref="AW261:AX261" si="559">+IF(SUM(U256:U260)&gt;SUM(AW256:AW260),1,0)</f>
        <v>0</v>
      </c>
      <c r="AX261" s="220">
        <f t="shared" si="559"/>
        <v>1</v>
      </c>
      <c r="AY261" s="129"/>
      <c r="AZ261" s="181">
        <f t="shared" si="11"/>
        <v>1733.952075</v>
      </c>
      <c r="BA261" s="129"/>
      <c r="BB261" s="129"/>
      <c r="BC261" s="129"/>
      <c r="BD261" s="129"/>
      <c r="BE261" s="129"/>
      <c r="BF261" s="129"/>
      <c r="BG261" s="129"/>
      <c r="BH261" s="129"/>
      <c r="BI261" s="129"/>
      <c r="BJ261" s="129"/>
      <c r="BK261" s="129"/>
      <c r="BL261" s="129"/>
      <c r="BM261" s="129"/>
      <c r="BN261" s="129"/>
      <c r="BO261" s="129"/>
      <c r="BP261" s="129">
        <f t="shared" si="2"/>
        <v>180000</v>
      </c>
      <c r="BQ261" s="129">
        <f t="shared" si="3"/>
        <v>225000</v>
      </c>
      <c r="BR261" s="129">
        <f t="shared" si="4"/>
        <v>360000</v>
      </c>
    </row>
    <row r="262" ht="14.25" customHeight="1">
      <c r="A262" s="63">
        <f t="shared" si="12"/>
        <v>259</v>
      </c>
      <c r="C262" s="205">
        <f t="shared" si="33"/>
        <v>223000</v>
      </c>
      <c r="D262" s="176">
        <f t="shared" si="34"/>
        <v>93746.22986</v>
      </c>
      <c r="E262" s="206">
        <f t="shared" si="5"/>
        <v>316746.2299</v>
      </c>
      <c r="F262" s="129"/>
      <c r="G262" s="205">
        <f t="shared" si="15"/>
        <v>11500</v>
      </c>
      <c r="H262" s="206">
        <f t="shared" si="16"/>
        <v>31500</v>
      </c>
      <c r="I262" s="129"/>
      <c r="J262" s="207">
        <f t="shared" si="35"/>
        <v>30402.78134</v>
      </c>
      <c r="K262" s="208">
        <f t="shared" si="54"/>
        <v>101139.3649</v>
      </c>
      <c r="L262" s="129"/>
      <c r="M262" s="129"/>
      <c r="N262" s="129"/>
      <c r="O262" s="129"/>
      <c r="P262" s="129"/>
      <c r="Q262" s="129">
        <v>0.0</v>
      </c>
      <c r="R262" s="129">
        <v>0.0</v>
      </c>
      <c r="S262" s="129">
        <f t="shared" ref="S262:T262" si="560">+IF(Q262=1,RAND(),0)</f>
        <v>0</v>
      </c>
      <c r="T262" s="129">
        <f t="shared" si="560"/>
        <v>0</v>
      </c>
      <c r="U262" s="129">
        <f>+IF(S262=0,0,IF(S262&lt;=Hoja2!$N$5,Hoja2!$M$5,IF(Hoja2!M261&lt;=Hoja2!$N$6,Hoja2!$M$6,IF(S262&lt;=Hoja2!$N$7,Hoja2!$M$7,IF(S262&lt;=Hoja2!$N$8,Hoja2!$M$8,IF(S262&lt;=Hoja2!$N$9,Hoja2!$M$9,6))))))</f>
        <v>0</v>
      </c>
      <c r="V262" s="129">
        <f>+IF(T262=0,0,IF(T262&lt;=Hoja2!$O$5,Hoja2!$M$5,IF(T262&lt;=Hoja2!$O$6,Hoja2!$M$6,IF(T262&lt;=Hoja2!$O$7,Hoja2!$M$7,IF(T262&lt;=Hoja2!$O$8,Hoja2!$M$8,IF(T262&lt;=Hoja2!$O$9,Hoja2!$M$9,IF(S262&lt;=Hoja2!$O$10,Hoja2!$M$10,IF(S262&lt;=Hoja2!$O$11,Hoja2!$M$11,8))))))))</f>
        <v>0</v>
      </c>
      <c r="W262" s="156" t="str">
        <f t="shared" si="7"/>
        <v>si</v>
      </c>
      <c r="X262" s="157" t="str">
        <f t="shared" si="8"/>
        <v>no</v>
      </c>
      <c r="Y262" s="129"/>
      <c r="Z262" s="129"/>
      <c r="AA262" s="158">
        <f t="shared" si="37"/>
        <v>0</v>
      </c>
      <c r="AB262" s="159">
        <f t="shared" si="38"/>
        <v>0</v>
      </c>
      <c r="AC262" s="159">
        <f t="shared" si="39"/>
        <v>0</v>
      </c>
      <c r="AD262" s="159">
        <f t="shared" si="40"/>
        <v>0</v>
      </c>
      <c r="AE262" s="209">
        <f t="shared" si="41"/>
        <v>0</v>
      </c>
      <c r="AF262" s="210">
        <f t="shared" si="42"/>
        <v>0</v>
      </c>
      <c r="AG262" s="210">
        <f t="shared" si="43"/>
        <v>0</v>
      </c>
      <c r="AH262" s="210">
        <f t="shared" si="44"/>
        <v>0</v>
      </c>
      <c r="AI262" s="211">
        <f t="shared" si="45"/>
        <v>0</v>
      </c>
      <c r="AJ262" s="212">
        <f t="shared" si="46"/>
        <v>0</v>
      </c>
      <c r="AK262" s="129"/>
      <c r="AL262" s="213">
        <f t="shared" si="47"/>
        <v>177800</v>
      </c>
      <c r="AM262" s="214">
        <f t="shared" si="48"/>
        <v>0</v>
      </c>
      <c r="AN262" s="214">
        <f t="shared" si="49"/>
        <v>0</v>
      </c>
      <c r="AO262" s="215">
        <f t="shared" si="23"/>
        <v>0</v>
      </c>
      <c r="AP262" s="172">
        <f t="shared" si="9"/>
        <v>43253.77014</v>
      </c>
      <c r="AQ262" s="129"/>
      <c r="AR262" s="216">
        <f t="shared" si="50"/>
        <v>35000</v>
      </c>
      <c r="AS262" s="217">
        <f t="shared" si="51"/>
        <v>29377.30935</v>
      </c>
      <c r="AT262" s="217">
        <f t="shared" si="24"/>
        <v>1000</v>
      </c>
      <c r="AU262" s="218">
        <f t="shared" si="30"/>
        <v>3000</v>
      </c>
      <c r="AV262" s="129"/>
      <c r="AW262" s="219">
        <f t="shared" ref="AW262:AX262" si="561">+IF(SUM(U257:U261)&gt;SUM(AW257:AW261),1,0)</f>
        <v>0</v>
      </c>
      <c r="AX262" s="220">
        <f t="shared" si="561"/>
        <v>1</v>
      </c>
      <c r="AY262" s="129"/>
      <c r="AZ262" s="181">
        <f t="shared" si="11"/>
        <v>2160.864112</v>
      </c>
      <c r="BA262" s="129"/>
      <c r="BB262" s="129"/>
      <c r="BC262" s="129"/>
      <c r="BD262" s="129"/>
      <c r="BE262" s="129"/>
      <c r="BF262" s="129"/>
      <c r="BG262" s="129"/>
      <c r="BH262" s="129"/>
      <c r="BI262" s="129"/>
      <c r="BJ262" s="129"/>
      <c r="BK262" s="129"/>
      <c r="BL262" s="129"/>
      <c r="BM262" s="129"/>
      <c r="BN262" s="129"/>
      <c r="BO262" s="129"/>
      <c r="BP262" s="129">
        <f t="shared" si="2"/>
        <v>180000</v>
      </c>
      <c r="BQ262" s="129">
        <f t="shared" si="3"/>
        <v>225000</v>
      </c>
      <c r="BR262" s="129">
        <f t="shared" si="4"/>
        <v>360000</v>
      </c>
    </row>
    <row r="263" ht="14.25" customHeight="1">
      <c r="A263" s="63">
        <f t="shared" si="12"/>
        <v>260</v>
      </c>
      <c r="C263" s="205">
        <f t="shared" si="33"/>
        <v>188000</v>
      </c>
      <c r="D263" s="176">
        <f t="shared" si="34"/>
        <v>107462.2311</v>
      </c>
      <c r="E263" s="206">
        <f t="shared" si="5"/>
        <v>295462.2311</v>
      </c>
      <c r="F263" s="129"/>
      <c r="G263" s="205">
        <f t="shared" si="15"/>
        <v>10500</v>
      </c>
      <c r="H263" s="206">
        <f t="shared" si="16"/>
        <v>28500</v>
      </c>
      <c r="I263" s="129"/>
      <c r="J263" s="207">
        <f t="shared" si="35"/>
        <v>40347.33589</v>
      </c>
      <c r="K263" s="208">
        <f t="shared" si="54"/>
        <v>124413.1531</v>
      </c>
      <c r="L263" s="129"/>
      <c r="M263" s="129"/>
      <c r="N263" s="129"/>
      <c r="O263" s="129"/>
      <c r="P263" s="129"/>
      <c r="Q263" s="129">
        <v>0.0</v>
      </c>
      <c r="R263" s="129">
        <v>1.0</v>
      </c>
      <c r="S263" s="129">
        <f t="shared" ref="S263:T263" si="562">+IF(Q263=1,RAND(),0)</f>
        <v>0</v>
      </c>
      <c r="T263" s="129">
        <f t="shared" si="562"/>
        <v>0.5826136542</v>
      </c>
      <c r="U263" s="129">
        <f>+IF(S263=0,0,IF(S263&lt;=Hoja2!$N$5,Hoja2!$M$5,IF(Hoja2!M262&lt;=Hoja2!$N$6,Hoja2!$M$6,IF(S263&lt;=Hoja2!$N$7,Hoja2!$M$7,IF(S263&lt;=Hoja2!$N$8,Hoja2!$M$8,IF(S263&lt;=Hoja2!$N$9,Hoja2!$M$9,6))))))</f>
        <v>0</v>
      </c>
      <c r="V263" s="129">
        <f>+IF(T263=0,0,IF(T263&lt;=Hoja2!$O$5,Hoja2!$M$5,IF(T263&lt;=Hoja2!$O$6,Hoja2!$M$6,IF(T263&lt;=Hoja2!$O$7,Hoja2!$M$7,IF(T263&lt;=Hoja2!$O$8,Hoja2!$M$8,IF(T263&lt;=Hoja2!$O$9,Hoja2!$M$9,IF(S263&lt;=Hoja2!$O$10,Hoja2!$M$10,IF(S263&lt;=Hoja2!$O$11,Hoja2!$M$11,8))))))))</f>
        <v>3</v>
      </c>
      <c r="W263" s="156" t="str">
        <f t="shared" si="7"/>
        <v>si</v>
      </c>
      <c r="X263" s="157" t="str">
        <f t="shared" si="8"/>
        <v>no</v>
      </c>
      <c r="Y263" s="129"/>
      <c r="Z263" s="129"/>
      <c r="AA263" s="158">
        <f t="shared" si="37"/>
        <v>0</v>
      </c>
      <c r="AB263" s="159">
        <f t="shared" si="38"/>
        <v>0</v>
      </c>
      <c r="AC263" s="159">
        <f t="shared" si="39"/>
        <v>0</v>
      </c>
      <c r="AD263" s="159">
        <f t="shared" si="40"/>
        <v>0</v>
      </c>
      <c r="AE263" s="209">
        <f t="shared" si="41"/>
        <v>0</v>
      </c>
      <c r="AF263" s="210">
        <f t="shared" si="42"/>
        <v>0</v>
      </c>
      <c r="AG263" s="210">
        <f t="shared" si="43"/>
        <v>0</v>
      </c>
      <c r="AH263" s="210">
        <f t="shared" si="44"/>
        <v>0</v>
      </c>
      <c r="AI263" s="211">
        <f t="shared" si="45"/>
        <v>0</v>
      </c>
      <c r="AJ263" s="212">
        <f t="shared" si="46"/>
        <v>0</v>
      </c>
      <c r="AK263" s="129"/>
      <c r="AL263" s="213">
        <f t="shared" si="47"/>
        <v>0</v>
      </c>
      <c r="AM263" s="214">
        <f t="shared" si="48"/>
        <v>0</v>
      </c>
      <c r="AN263" s="214">
        <f t="shared" si="49"/>
        <v>0</v>
      </c>
      <c r="AO263" s="215">
        <f t="shared" si="23"/>
        <v>0</v>
      </c>
      <c r="AP263" s="172">
        <f t="shared" si="9"/>
        <v>64537.7689</v>
      </c>
      <c r="AQ263" s="129"/>
      <c r="AR263" s="216">
        <f t="shared" si="50"/>
        <v>35000</v>
      </c>
      <c r="AS263" s="217">
        <f t="shared" si="51"/>
        <v>28283.99876</v>
      </c>
      <c r="AT263" s="217">
        <f t="shared" si="24"/>
        <v>1000</v>
      </c>
      <c r="AU263" s="218">
        <f t="shared" si="30"/>
        <v>3000</v>
      </c>
      <c r="AV263" s="129"/>
      <c r="AW263" s="219">
        <f t="shared" ref="AW263:AX263" si="563">+IF(SUM(U258:U262)&gt;SUM(AW258:AW262),1,0)</f>
        <v>0</v>
      </c>
      <c r="AX263" s="220">
        <f t="shared" si="563"/>
        <v>1</v>
      </c>
      <c r="AY263" s="129"/>
      <c r="AZ263" s="181">
        <f t="shared" si="11"/>
        <v>1529.315139</v>
      </c>
      <c r="BA263" s="129"/>
      <c r="BB263" s="129"/>
      <c r="BC263" s="129"/>
      <c r="BD263" s="129"/>
      <c r="BE263" s="129"/>
      <c r="BF263" s="129"/>
      <c r="BG263" s="129"/>
      <c r="BH263" s="129"/>
      <c r="BI263" s="129"/>
      <c r="BJ263" s="129"/>
      <c r="BK263" s="129"/>
      <c r="BL263" s="129"/>
      <c r="BM263" s="129"/>
      <c r="BN263" s="129"/>
      <c r="BO263" s="129"/>
      <c r="BP263" s="129">
        <f t="shared" si="2"/>
        <v>180000</v>
      </c>
      <c r="BQ263" s="129">
        <f t="shared" si="3"/>
        <v>225000</v>
      </c>
      <c r="BR263" s="129">
        <f t="shared" si="4"/>
        <v>360000</v>
      </c>
    </row>
    <row r="264" ht="14.25" customHeight="1">
      <c r="A264" s="63">
        <f t="shared" si="12"/>
        <v>261</v>
      </c>
      <c r="C264" s="205">
        <f t="shared" si="33"/>
        <v>153000</v>
      </c>
      <c r="D264" s="176">
        <f t="shared" si="34"/>
        <v>45647.29611</v>
      </c>
      <c r="E264" s="206">
        <f t="shared" si="5"/>
        <v>198647.2961</v>
      </c>
      <c r="F264" s="129"/>
      <c r="G264" s="205">
        <f t="shared" si="15"/>
        <v>9500</v>
      </c>
      <c r="H264" s="206">
        <f t="shared" si="16"/>
        <v>25500</v>
      </c>
      <c r="I264" s="129"/>
      <c r="J264" s="207">
        <f t="shared" si="35"/>
        <v>50312.74764</v>
      </c>
      <c r="K264" s="208">
        <f t="shared" si="54"/>
        <v>147866.7509</v>
      </c>
      <c r="L264" s="129"/>
      <c r="M264" s="129"/>
      <c r="N264" s="129"/>
      <c r="O264" s="129"/>
      <c r="P264" s="129"/>
      <c r="Q264" s="129">
        <v>0.0</v>
      </c>
      <c r="R264" s="129">
        <v>0.0</v>
      </c>
      <c r="S264" s="129">
        <f t="shared" ref="S264:T264" si="564">+IF(Q264=1,RAND(),0)</f>
        <v>0</v>
      </c>
      <c r="T264" s="129">
        <f t="shared" si="564"/>
        <v>0</v>
      </c>
      <c r="U264" s="129">
        <f>+IF(S264=0,0,IF(S264&lt;=Hoja2!$N$5,Hoja2!$M$5,IF(Hoja2!M263&lt;=Hoja2!$N$6,Hoja2!$M$6,IF(S264&lt;=Hoja2!$N$7,Hoja2!$M$7,IF(S264&lt;=Hoja2!$N$8,Hoja2!$M$8,IF(S264&lt;=Hoja2!$N$9,Hoja2!$M$9,6))))))</f>
        <v>0</v>
      </c>
      <c r="V264" s="129">
        <f>+IF(T264=0,0,IF(T264&lt;=Hoja2!$O$5,Hoja2!$M$5,IF(T264&lt;=Hoja2!$O$6,Hoja2!$M$6,IF(T264&lt;=Hoja2!$O$7,Hoja2!$M$7,IF(T264&lt;=Hoja2!$O$8,Hoja2!$M$8,IF(T264&lt;=Hoja2!$O$9,Hoja2!$M$9,IF(S264&lt;=Hoja2!$O$10,Hoja2!$M$10,IF(S264&lt;=Hoja2!$O$11,Hoja2!$M$11,8))))))))</f>
        <v>0</v>
      </c>
      <c r="W264" s="156" t="str">
        <f t="shared" si="7"/>
        <v>si</v>
      </c>
      <c r="X264" s="157" t="str">
        <f t="shared" si="8"/>
        <v>no</v>
      </c>
      <c r="Y264" s="129"/>
      <c r="Z264" s="129"/>
      <c r="AA264" s="158">
        <f t="shared" si="37"/>
        <v>0</v>
      </c>
      <c r="AB264" s="159">
        <f t="shared" si="38"/>
        <v>0</v>
      </c>
      <c r="AC264" s="159">
        <f t="shared" si="39"/>
        <v>0</v>
      </c>
      <c r="AD264" s="159">
        <f t="shared" si="40"/>
        <v>0</v>
      </c>
      <c r="AE264" s="209">
        <f t="shared" si="41"/>
        <v>0</v>
      </c>
      <c r="AF264" s="210">
        <f t="shared" si="42"/>
        <v>0</v>
      </c>
      <c r="AG264" s="210">
        <f t="shared" si="43"/>
        <v>0</v>
      </c>
      <c r="AH264" s="210">
        <f t="shared" si="44"/>
        <v>0</v>
      </c>
      <c r="AI264" s="211">
        <f t="shared" si="45"/>
        <v>0</v>
      </c>
      <c r="AJ264" s="212">
        <f t="shared" si="46"/>
        <v>0</v>
      </c>
      <c r="AK264" s="129"/>
      <c r="AL264" s="213">
        <f t="shared" si="47"/>
        <v>0</v>
      </c>
      <c r="AM264" s="214">
        <f t="shared" si="48"/>
        <v>0</v>
      </c>
      <c r="AN264" s="214">
        <f t="shared" si="49"/>
        <v>75000</v>
      </c>
      <c r="AO264" s="215">
        <f t="shared" si="23"/>
        <v>0</v>
      </c>
      <c r="AP264" s="172">
        <f t="shared" si="9"/>
        <v>161352.7039</v>
      </c>
      <c r="AQ264" s="129"/>
      <c r="AR264" s="216">
        <f t="shared" si="50"/>
        <v>35000</v>
      </c>
      <c r="AS264" s="217">
        <f t="shared" si="51"/>
        <v>28814.93498</v>
      </c>
      <c r="AT264" s="217">
        <f t="shared" si="24"/>
        <v>1000</v>
      </c>
      <c r="AU264" s="218">
        <f t="shared" si="30"/>
        <v>3000</v>
      </c>
      <c r="AV264" s="129"/>
      <c r="AW264" s="219">
        <f t="shared" ref="AW264:AX264" si="565">+IF(SUM(U259:U263)&gt;SUM(AW259:AW263),1,0)</f>
        <v>0</v>
      </c>
      <c r="AX264" s="220">
        <f t="shared" si="565"/>
        <v>1</v>
      </c>
      <c r="AY264" s="129"/>
      <c r="AZ264" s="181">
        <f t="shared" si="11"/>
        <v>2603.104898</v>
      </c>
      <c r="BA264" s="129"/>
      <c r="BB264" s="129"/>
      <c r="BC264" s="129"/>
      <c r="BD264" s="129"/>
      <c r="BE264" s="129"/>
      <c r="BF264" s="129"/>
      <c r="BG264" s="129"/>
      <c r="BH264" s="129"/>
      <c r="BI264" s="129"/>
      <c r="BJ264" s="129"/>
      <c r="BK264" s="129"/>
      <c r="BL264" s="129"/>
      <c r="BM264" s="129"/>
      <c r="BN264" s="129"/>
      <c r="BO264" s="129"/>
      <c r="BP264" s="129">
        <f t="shared" si="2"/>
        <v>180000</v>
      </c>
      <c r="BQ264" s="129">
        <f t="shared" si="3"/>
        <v>225000</v>
      </c>
      <c r="BR264" s="129">
        <f t="shared" si="4"/>
        <v>360000</v>
      </c>
    </row>
    <row r="265" ht="14.25" customHeight="1">
      <c r="A265" s="63">
        <f t="shared" si="12"/>
        <v>262</v>
      </c>
      <c r="C265" s="205">
        <f t="shared" si="33"/>
        <v>118000</v>
      </c>
      <c r="D265" s="176">
        <f t="shared" si="34"/>
        <v>58289.35738</v>
      </c>
      <c r="E265" s="206">
        <f t="shared" si="5"/>
        <v>176289.3574</v>
      </c>
      <c r="F265" s="129"/>
      <c r="G265" s="205">
        <f t="shared" si="15"/>
        <v>8500</v>
      </c>
      <c r="H265" s="206">
        <f t="shared" si="16"/>
        <v>22500</v>
      </c>
      <c r="I265" s="129"/>
      <c r="J265" s="207">
        <f t="shared" si="35"/>
        <v>59280.7642</v>
      </c>
      <c r="K265" s="208">
        <f t="shared" si="54"/>
        <v>170802.8171</v>
      </c>
      <c r="L265" s="129"/>
      <c r="M265" s="129"/>
      <c r="N265" s="129"/>
      <c r="O265" s="129"/>
      <c r="P265" s="129"/>
      <c r="Q265" s="129">
        <v>0.0</v>
      </c>
      <c r="R265" s="129">
        <v>1.0</v>
      </c>
      <c r="S265" s="129">
        <f t="shared" ref="S265:T265" si="566">+IF(Q265=1,RAND(),0)</f>
        <v>0</v>
      </c>
      <c r="T265" s="129">
        <f t="shared" si="566"/>
        <v>0.494512634</v>
      </c>
      <c r="U265" s="129">
        <f>+IF(S265=0,0,IF(S265&lt;=Hoja2!$N$5,Hoja2!$M$5,IF(Hoja2!M264&lt;=Hoja2!$N$6,Hoja2!$M$6,IF(S265&lt;=Hoja2!$N$7,Hoja2!$M$7,IF(S265&lt;=Hoja2!$N$8,Hoja2!$M$8,IF(S265&lt;=Hoja2!$N$9,Hoja2!$M$9,6))))))</f>
        <v>0</v>
      </c>
      <c r="V265" s="129">
        <f>+IF(T265=0,0,IF(T265&lt;=Hoja2!$O$5,Hoja2!$M$5,IF(T265&lt;=Hoja2!$O$6,Hoja2!$M$6,IF(T265&lt;=Hoja2!$O$7,Hoja2!$M$7,IF(T265&lt;=Hoja2!$O$8,Hoja2!$M$8,IF(T265&lt;=Hoja2!$O$9,Hoja2!$M$9,IF(S265&lt;=Hoja2!$O$10,Hoja2!$M$10,IF(S265&lt;=Hoja2!$O$11,Hoja2!$M$11,8))))))))</f>
        <v>3</v>
      </c>
      <c r="W265" s="156" t="str">
        <f t="shared" si="7"/>
        <v>si</v>
      </c>
      <c r="X265" s="157" t="str">
        <f t="shared" si="8"/>
        <v>no</v>
      </c>
      <c r="Y265" s="129"/>
      <c r="Z265" s="129"/>
      <c r="AA265" s="158">
        <f t="shared" si="37"/>
        <v>0</v>
      </c>
      <c r="AB265" s="159">
        <f t="shared" si="38"/>
        <v>0</v>
      </c>
      <c r="AC265" s="159">
        <f t="shared" si="39"/>
        <v>0</v>
      </c>
      <c r="AD265" s="159">
        <f t="shared" si="40"/>
        <v>0</v>
      </c>
      <c r="AE265" s="209">
        <f t="shared" si="41"/>
        <v>0</v>
      </c>
      <c r="AF265" s="210">
        <f t="shared" si="42"/>
        <v>0</v>
      </c>
      <c r="AG265" s="210">
        <f t="shared" si="43"/>
        <v>0</v>
      </c>
      <c r="AH265" s="210">
        <f t="shared" si="44"/>
        <v>0</v>
      </c>
      <c r="AI265" s="211">
        <f t="shared" si="45"/>
        <v>0</v>
      </c>
      <c r="AJ265" s="212">
        <f t="shared" si="46"/>
        <v>0</v>
      </c>
      <c r="AK265" s="129"/>
      <c r="AL265" s="213">
        <f t="shared" si="47"/>
        <v>0</v>
      </c>
      <c r="AM265" s="214">
        <f t="shared" si="48"/>
        <v>0</v>
      </c>
      <c r="AN265" s="214">
        <f t="shared" si="49"/>
        <v>0</v>
      </c>
      <c r="AO265" s="215">
        <f t="shared" si="23"/>
        <v>0</v>
      </c>
      <c r="AP265" s="172">
        <f t="shared" si="9"/>
        <v>183710.6426</v>
      </c>
      <c r="AQ265" s="129"/>
      <c r="AR265" s="216">
        <f t="shared" si="50"/>
        <v>35000</v>
      </c>
      <c r="AS265" s="217">
        <f t="shared" si="51"/>
        <v>29357.93874</v>
      </c>
      <c r="AT265" s="217">
        <f t="shared" si="24"/>
        <v>1000</v>
      </c>
      <c r="AU265" s="218">
        <f t="shared" si="30"/>
        <v>3000</v>
      </c>
      <c r="AV265" s="129"/>
      <c r="AW265" s="219">
        <f t="shared" ref="AW265:AX265" si="567">+IF(SUM(U260:U264)&gt;SUM(AW260:AW264),1,0)</f>
        <v>0</v>
      </c>
      <c r="AX265" s="220">
        <f t="shared" si="567"/>
        <v>1</v>
      </c>
      <c r="AY265" s="129"/>
      <c r="AZ265" s="181">
        <f t="shared" si="11"/>
        <v>2037.702214</v>
      </c>
      <c r="BA265" s="129"/>
      <c r="BB265" s="129"/>
      <c r="BC265" s="129"/>
      <c r="BD265" s="129"/>
      <c r="BE265" s="129"/>
      <c r="BF265" s="129"/>
      <c r="BG265" s="129"/>
      <c r="BH265" s="129"/>
      <c r="BI265" s="129"/>
      <c r="BJ265" s="129"/>
      <c r="BK265" s="129"/>
      <c r="BL265" s="129"/>
      <c r="BM265" s="129"/>
      <c r="BN265" s="129"/>
      <c r="BO265" s="129"/>
      <c r="BP265" s="129">
        <f t="shared" si="2"/>
        <v>180000</v>
      </c>
      <c r="BQ265" s="129">
        <f t="shared" si="3"/>
        <v>225000</v>
      </c>
      <c r="BR265" s="129">
        <f t="shared" si="4"/>
        <v>360000</v>
      </c>
    </row>
    <row r="266" ht="14.25" customHeight="1">
      <c r="A266" s="63">
        <f t="shared" si="12"/>
        <v>263</v>
      </c>
      <c r="C266" s="205">
        <f t="shared" si="33"/>
        <v>83000</v>
      </c>
      <c r="D266" s="176">
        <f t="shared" si="34"/>
        <v>70283.3402</v>
      </c>
      <c r="E266" s="206">
        <f t="shared" si="5"/>
        <v>153283.3402</v>
      </c>
      <c r="F266" s="129"/>
      <c r="G266" s="205">
        <f t="shared" si="15"/>
        <v>7500</v>
      </c>
      <c r="H266" s="206">
        <f t="shared" si="16"/>
        <v>19500</v>
      </c>
      <c r="I266" s="129"/>
      <c r="J266" s="207">
        <f t="shared" si="35"/>
        <v>69640.67219</v>
      </c>
      <c r="K266" s="208">
        <f t="shared" si="54"/>
        <v>193110.1335</v>
      </c>
      <c r="L266" s="129"/>
      <c r="M266" s="129"/>
      <c r="N266" s="129"/>
      <c r="O266" s="129"/>
      <c r="P266" s="129"/>
      <c r="Q266" s="129">
        <v>0.0</v>
      </c>
      <c r="R266" s="129">
        <v>1.0</v>
      </c>
      <c r="S266" s="129">
        <f t="shared" ref="S266:T266" si="568">+IF(Q266=1,RAND(),0)</f>
        <v>0</v>
      </c>
      <c r="T266" s="129">
        <f t="shared" si="568"/>
        <v>0.5421346086</v>
      </c>
      <c r="U266" s="129">
        <f>+IF(S266=0,0,IF(S266&lt;=Hoja2!$N$5,Hoja2!$M$5,IF(Hoja2!M265&lt;=Hoja2!$N$6,Hoja2!$M$6,IF(S266&lt;=Hoja2!$N$7,Hoja2!$M$7,IF(S266&lt;=Hoja2!$N$8,Hoja2!$M$8,IF(S266&lt;=Hoja2!$N$9,Hoja2!$M$9,6))))))</f>
        <v>0</v>
      </c>
      <c r="V266" s="129">
        <f>+IF(T266=0,0,IF(T266&lt;=Hoja2!$O$5,Hoja2!$M$5,IF(T266&lt;=Hoja2!$O$6,Hoja2!$M$6,IF(T266&lt;=Hoja2!$O$7,Hoja2!$M$7,IF(T266&lt;=Hoja2!$O$8,Hoja2!$M$8,IF(T266&lt;=Hoja2!$O$9,Hoja2!$M$9,IF(S266&lt;=Hoja2!$O$10,Hoja2!$M$10,IF(S266&lt;=Hoja2!$O$11,Hoja2!$M$11,8))))))))</f>
        <v>3</v>
      </c>
      <c r="W266" s="156" t="str">
        <f t="shared" si="7"/>
        <v>si</v>
      </c>
      <c r="X266" s="157" t="str">
        <f t="shared" si="8"/>
        <v>no</v>
      </c>
      <c r="Y266" s="129"/>
      <c r="Z266" s="129"/>
      <c r="AA266" s="158">
        <f t="shared" si="37"/>
        <v>0</v>
      </c>
      <c r="AB266" s="159">
        <f t="shared" si="38"/>
        <v>0</v>
      </c>
      <c r="AC266" s="159">
        <f t="shared" si="39"/>
        <v>0</v>
      </c>
      <c r="AD266" s="159">
        <f t="shared" si="40"/>
        <v>0</v>
      </c>
      <c r="AE266" s="209">
        <f t="shared" si="41"/>
        <v>0</v>
      </c>
      <c r="AF266" s="210">
        <f t="shared" si="42"/>
        <v>0</v>
      </c>
      <c r="AG266" s="210">
        <f t="shared" si="43"/>
        <v>0</v>
      </c>
      <c r="AH266" s="210">
        <f t="shared" si="44"/>
        <v>0</v>
      </c>
      <c r="AI266" s="211">
        <f t="shared" si="45"/>
        <v>0</v>
      </c>
      <c r="AJ266" s="212">
        <f t="shared" si="46"/>
        <v>0</v>
      </c>
      <c r="AK266" s="129"/>
      <c r="AL266" s="213">
        <f t="shared" si="47"/>
        <v>0</v>
      </c>
      <c r="AM266" s="214">
        <f t="shared" si="48"/>
        <v>0</v>
      </c>
      <c r="AN266" s="214">
        <f t="shared" si="49"/>
        <v>0</v>
      </c>
      <c r="AO266" s="215">
        <f t="shared" si="23"/>
        <v>0</v>
      </c>
      <c r="AP266" s="172">
        <f t="shared" si="9"/>
        <v>206716.6598</v>
      </c>
      <c r="AQ266" s="129"/>
      <c r="AR266" s="216">
        <f t="shared" si="50"/>
        <v>35000</v>
      </c>
      <c r="AS266" s="217">
        <f t="shared" si="51"/>
        <v>30006.01717</v>
      </c>
      <c r="AT266" s="217">
        <f t="shared" si="24"/>
        <v>1000</v>
      </c>
      <c r="AU266" s="218">
        <f t="shared" si="30"/>
        <v>3000</v>
      </c>
      <c r="AV266" s="129"/>
      <c r="AW266" s="219">
        <f t="shared" ref="AW266:AX266" si="569">+IF(SUM(U261:U265)&gt;SUM(AW261:AW265),1,0)</f>
        <v>0</v>
      </c>
      <c r="AX266" s="220">
        <f t="shared" si="569"/>
        <v>1</v>
      </c>
      <c r="AY266" s="129"/>
      <c r="AZ266" s="181">
        <f t="shared" si="11"/>
        <v>3365.674385</v>
      </c>
      <c r="BA266" s="129"/>
      <c r="BB266" s="129"/>
      <c r="BC266" s="129"/>
      <c r="BD266" s="129"/>
      <c r="BE266" s="129"/>
      <c r="BF266" s="129"/>
      <c r="BG266" s="129"/>
      <c r="BH266" s="129"/>
      <c r="BI266" s="129"/>
      <c r="BJ266" s="129"/>
      <c r="BK266" s="129"/>
      <c r="BL266" s="129"/>
      <c r="BM266" s="129"/>
      <c r="BN266" s="129"/>
      <c r="BO266" s="129"/>
      <c r="BP266" s="129">
        <f t="shared" si="2"/>
        <v>180000</v>
      </c>
      <c r="BQ266" s="129">
        <f t="shared" si="3"/>
        <v>225000</v>
      </c>
      <c r="BR266" s="129">
        <f t="shared" si="4"/>
        <v>360000</v>
      </c>
    </row>
    <row r="267" ht="14.25" customHeight="1">
      <c r="A267" s="63">
        <f t="shared" si="12"/>
        <v>264</v>
      </c>
      <c r="C267" s="205">
        <f t="shared" si="33"/>
        <v>48000</v>
      </c>
      <c r="D267" s="176">
        <f t="shared" si="34"/>
        <v>82572.92667</v>
      </c>
      <c r="E267" s="206">
        <f t="shared" si="5"/>
        <v>130572.9267</v>
      </c>
      <c r="F267" s="129"/>
      <c r="G267" s="205">
        <f t="shared" si="15"/>
        <v>6500</v>
      </c>
      <c r="H267" s="206">
        <f t="shared" si="16"/>
        <v>16500</v>
      </c>
      <c r="I267" s="129"/>
      <c r="J267" s="207">
        <f t="shared" si="35"/>
        <v>79576.53516</v>
      </c>
      <c r="K267" s="208">
        <f t="shared" si="54"/>
        <v>215861.8005</v>
      </c>
      <c r="L267" s="129"/>
      <c r="M267" s="129"/>
      <c r="N267" s="129"/>
      <c r="O267" s="129"/>
      <c r="P267" s="129"/>
      <c r="Q267" s="129">
        <v>0.0</v>
      </c>
      <c r="R267" s="129">
        <v>0.0</v>
      </c>
      <c r="S267" s="129">
        <f t="shared" ref="S267:T267" si="570">+IF(Q267=1,RAND(),0)</f>
        <v>0</v>
      </c>
      <c r="T267" s="129">
        <f t="shared" si="570"/>
        <v>0</v>
      </c>
      <c r="U267" s="129">
        <f>+IF(S267=0,0,IF(S267&lt;=Hoja2!$N$5,Hoja2!$M$5,IF(Hoja2!M266&lt;=Hoja2!$N$6,Hoja2!$M$6,IF(S267&lt;=Hoja2!$N$7,Hoja2!$M$7,IF(S267&lt;=Hoja2!$N$8,Hoja2!$M$8,IF(S267&lt;=Hoja2!$N$9,Hoja2!$M$9,6))))))</f>
        <v>0</v>
      </c>
      <c r="V267" s="129">
        <f>+IF(T267=0,0,IF(T267&lt;=Hoja2!$O$5,Hoja2!$M$5,IF(T267&lt;=Hoja2!$O$6,Hoja2!$M$6,IF(T267&lt;=Hoja2!$O$7,Hoja2!$M$7,IF(T267&lt;=Hoja2!$O$8,Hoja2!$M$8,IF(T267&lt;=Hoja2!$O$9,Hoja2!$M$9,IF(S267&lt;=Hoja2!$O$10,Hoja2!$M$10,IF(S267&lt;=Hoja2!$O$11,Hoja2!$M$11,8))))))))</f>
        <v>0</v>
      </c>
      <c r="W267" s="156" t="str">
        <f t="shared" si="7"/>
        <v>si</v>
      </c>
      <c r="X267" s="157" t="str">
        <f t="shared" si="8"/>
        <v>no</v>
      </c>
      <c r="Y267" s="129"/>
      <c r="Z267" s="129"/>
      <c r="AA267" s="158">
        <f t="shared" si="37"/>
        <v>0</v>
      </c>
      <c r="AB267" s="159">
        <f t="shared" si="38"/>
        <v>0</v>
      </c>
      <c r="AC267" s="159">
        <f t="shared" si="39"/>
        <v>0</v>
      </c>
      <c r="AD267" s="159">
        <f t="shared" si="40"/>
        <v>0</v>
      </c>
      <c r="AE267" s="209">
        <f t="shared" si="41"/>
        <v>0</v>
      </c>
      <c r="AF267" s="210">
        <f t="shared" si="42"/>
        <v>0</v>
      </c>
      <c r="AG267" s="210">
        <f t="shared" si="43"/>
        <v>0</v>
      </c>
      <c r="AH267" s="210">
        <f t="shared" si="44"/>
        <v>0</v>
      </c>
      <c r="AI267" s="211">
        <f t="shared" si="45"/>
        <v>0</v>
      </c>
      <c r="AJ267" s="212">
        <f t="shared" si="46"/>
        <v>0</v>
      </c>
      <c r="AK267" s="129"/>
      <c r="AL267" s="213">
        <f t="shared" si="47"/>
        <v>0</v>
      </c>
      <c r="AM267" s="214">
        <f t="shared" si="48"/>
        <v>0</v>
      </c>
      <c r="AN267" s="214">
        <f t="shared" si="49"/>
        <v>0</v>
      </c>
      <c r="AO267" s="215">
        <f t="shared" si="23"/>
        <v>0</v>
      </c>
      <c r="AP267" s="172">
        <f t="shared" si="9"/>
        <v>229427.0733</v>
      </c>
      <c r="AQ267" s="129"/>
      <c r="AR267" s="216">
        <f t="shared" si="50"/>
        <v>35000</v>
      </c>
      <c r="AS267" s="217">
        <f t="shared" si="51"/>
        <v>29710.41353</v>
      </c>
      <c r="AT267" s="217">
        <f t="shared" si="24"/>
        <v>1000</v>
      </c>
      <c r="AU267" s="218">
        <f t="shared" si="30"/>
        <v>3000</v>
      </c>
      <c r="AV267" s="129"/>
      <c r="AW267" s="219">
        <f t="shared" ref="AW267:AX267" si="571">+IF(SUM(U262:U266)&gt;SUM(AW262:AW266),1,0)</f>
        <v>0</v>
      </c>
      <c r="AX267" s="220">
        <f t="shared" si="571"/>
        <v>1</v>
      </c>
      <c r="AY267" s="129"/>
      <c r="AZ267" s="181">
        <f t="shared" si="11"/>
        <v>2611.735687</v>
      </c>
      <c r="BA267" s="129"/>
      <c r="BB267" s="129"/>
      <c r="BC267" s="129"/>
      <c r="BD267" s="129"/>
      <c r="BE267" s="129"/>
      <c r="BF267" s="129"/>
      <c r="BG267" s="129"/>
      <c r="BH267" s="129"/>
      <c r="BI267" s="129"/>
      <c r="BJ267" s="129"/>
      <c r="BK267" s="129"/>
      <c r="BL267" s="129"/>
      <c r="BM267" s="129"/>
      <c r="BN267" s="129"/>
      <c r="BO267" s="129"/>
      <c r="BP267" s="129">
        <f t="shared" si="2"/>
        <v>180000</v>
      </c>
      <c r="BQ267" s="129">
        <f t="shared" si="3"/>
        <v>225000</v>
      </c>
      <c r="BR267" s="129">
        <f t="shared" si="4"/>
        <v>360000</v>
      </c>
    </row>
    <row r="268" ht="14.25" customHeight="1">
      <c r="A268" s="63">
        <f t="shared" si="12"/>
        <v>265</v>
      </c>
      <c r="C268" s="205">
        <f t="shared" si="33"/>
        <v>13000</v>
      </c>
      <c r="D268" s="176">
        <f t="shared" si="34"/>
        <v>95096.76388</v>
      </c>
      <c r="E268" s="206">
        <f t="shared" si="5"/>
        <v>108096.7639</v>
      </c>
      <c r="F268" s="129"/>
      <c r="G268" s="205">
        <f t="shared" si="15"/>
        <v>5500</v>
      </c>
      <c r="H268" s="206">
        <f t="shared" si="16"/>
        <v>13500</v>
      </c>
      <c r="I268" s="129"/>
      <c r="J268" s="207">
        <f t="shared" si="35"/>
        <v>90039.14057</v>
      </c>
      <c r="K268" s="208">
        <f t="shared" si="54"/>
        <v>215861.8005</v>
      </c>
      <c r="L268" s="129"/>
      <c r="M268" s="129"/>
      <c r="N268" s="129"/>
      <c r="O268" s="129"/>
      <c r="P268" s="129"/>
      <c r="Q268" s="129">
        <v>0.0</v>
      </c>
      <c r="R268" s="129">
        <v>0.0</v>
      </c>
      <c r="S268" s="129">
        <f t="shared" ref="S268:T268" si="572">+IF(Q268=1,RAND(),0)</f>
        <v>0</v>
      </c>
      <c r="T268" s="129">
        <f t="shared" si="572"/>
        <v>0</v>
      </c>
      <c r="U268" s="129">
        <f>+IF(S268=0,0,IF(S268&lt;=Hoja2!$N$5,Hoja2!$M$5,IF(Hoja2!M267&lt;=Hoja2!$N$6,Hoja2!$M$6,IF(S268&lt;=Hoja2!$N$7,Hoja2!$M$7,IF(S268&lt;=Hoja2!$N$8,Hoja2!$M$8,IF(S268&lt;=Hoja2!$N$9,Hoja2!$M$9,6))))))</f>
        <v>0</v>
      </c>
      <c r="V268" s="129">
        <f>+IF(T268=0,0,IF(T268&lt;=Hoja2!$O$5,Hoja2!$M$5,IF(T268&lt;=Hoja2!$O$6,Hoja2!$M$6,IF(T268&lt;=Hoja2!$O$7,Hoja2!$M$7,IF(T268&lt;=Hoja2!$O$8,Hoja2!$M$8,IF(T268&lt;=Hoja2!$O$9,Hoja2!$M$9,IF(S268&lt;=Hoja2!$O$10,Hoja2!$M$10,IF(S268&lt;=Hoja2!$O$11,Hoja2!$M$11,8))))))))</f>
        <v>0</v>
      </c>
      <c r="W268" s="156" t="str">
        <f t="shared" si="7"/>
        <v>si</v>
      </c>
      <c r="X268" s="157" t="str">
        <f t="shared" si="8"/>
        <v>no</v>
      </c>
      <c r="Y268" s="129"/>
      <c r="Z268" s="129"/>
      <c r="AA268" s="158">
        <f t="shared" si="37"/>
        <v>0</v>
      </c>
      <c r="AB268" s="159">
        <f t="shared" si="38"/>
        <v>0</v>
      </c>
      <c r="AC268" s="159">
        <f t="shared" si="39"/>
        <v>0</v>
      </c>
      <c r="AD268" s="159">
        <f t="shared" si="40"/>
        <v>0</v>
      </c>
      <c r="AE268" s="209">
        <f t="shared" si="41"/>
        <v>0</v>
      </c>
      <c r="AF268" s="210">
        <f t="shared" si="42"/>
        <v>0</v>
      </c>
      <c r="AG268" s="210">
        <f t="shared" si="43"/>
        <v>0</v>
      </c>
      <c r="AH268" s="210">
        <f t="shared" si="44"/>
        <v>0</v>
      </c>
      <c r="AI268" s="211">
        <f t="shared" si="45"/>
        <v>0</v>
      </c>
      <c r="AJ268" s="212">
        <f t="shared" si="46"/>
        <v>0</v>
      </c>
      <c r="AK268" s="129"/>
      <c r="AL268" s="213">
        <f t="shared" si="47"/>
        <v>0</v>
      </c>
      <c r="AM268" s="214">
        <f t="shared" si="48"/>
        <v>0</v>
      </c>
      <c r="AN268" s="214">
        <f t="shared" si="49"/>
        <v>0</v>
      </c>
      <c r="AO268" s="215">
        <f t="shared" si="23"/>
        <v>0</v>
      </c>
      <c r="AP268" s="172">
        <f t="shared" si="9"/>
        <v>251903.2361</v>
      </c>
      <c r="AQ268" s="129"/>
      <c r="AR268" s="216">
        <f t="shared" si="50"/>
        <v>35000</v>
      </c>
      <c r="AS268" s="217">
        <f t="shared" si="51"/>
        <v>29476.16279</v>
      </c>
      <c r="AT268" s="217">
        <f t="shared" si="24"/>
        <v>1000</v>
      </c>
      <c r="AU268" s="218">
        <f t="shared" si="30"/>
        <v>3000</v>
      </c>
      <c r="AV268" s="129"/>
      <c r="AW268" s="219">
        <f t="shared" ref="AW268:AX268" si="573">+IF(SUM(U263:U267)&gt;SUM(AW263:AW267),1,0)</f>
        <v>0</v>
      </c>
      <c r="AX268" s="220">
        <f t="shared" si="573"/>
        <v>1</v>
      </c>
      <c r="AY268" s="129"/>
      <c r="AZ268" s="181">
        <f t="shared" si="11"/>
        <v>2448.528962</v>
      </c>
      <c r="BA268" s="129"/>
      <c r="BB268" s="129"/>
      <c r="BC268" s="129"/>
      <c r="BD268" s="129"/>
      <c r="BE268" s="129"/>
      <c r="BF268" s="129"/>
      <c r="BG268" s="129"/>
      <c r="BH268" s="129"/>
      <c r="BI268" s="129"/>
      <c r="BJ268" s="129"/>
      <c r="BK268" s="129"/>
      <c r="BL268" s="129"/>
      <c r="BM268" s="129"/>
      <c r="BN268" s="129"/>
      <c r="BO268" s="129"/>
      <c r="BP268" s="129">
        <f t="shared" si="2"/>
        <v>180000</v>
      </c>
      <c r="BQ268" s="129">
        <f t="shared" si="3"/>
        <v>225000</v>
      </c>
      <c r="BR268" s="129">
        <f t="shared" si="4"/>
        <v>360000</v>
      </c>
    </row>
    <row r="269" ht="14.25" customHeight="1">
      <c r="A269" s="63">
        <f t="shared" si="12"/>
        <v>266</v>
      </c>
      <c r="C269" s="205">
        <f t="shared" si="33"/>
        <v>0</v>
      </c>
      <c r="D269" s="176">
        <f t="shared" si="34"/>
        <v>126486.1835</v>
      </c>
      <c r="E269" s="206">
        <f t="shared" si="5"/>
        <v>126486.1835</v>
      </c>
      <c r="F269" s="129"/>
      <c r="G269" s="205">
        <f t="shared" si="15"/>
        <v>4500</v>
      </c>
      <c r="H269" s="206">
        <f t="shared" si="16"/>
        <v>10500</v>
      </c>
      <c r="I269" s="129"/>
      <c r="J269" s="207">
        <f t="shared" si="35"/>
        <v>0</v>
      </c>
      <c r="K269" s="208">
        <f t="shared" si="54"/>
        <v>215861.8005</v>
      </c>
      <c r="L269" s="129"/>
      <c r="M269" s="129"/>
      <c r="N269" s="129"/>
      <c r="O269" s="129"/>
      <c r="P269" s="129"/>
      <c r="Q269" s="129">
        <v>0.0</v>
      </c>
      <c r="R269" s="129">
        <v>0.0</v>
      </c>
      <c r="S269" s="129">
        <f t="shared" ref="S269:T269" si="574">+IF(Q269=1,RAND(),0)</f>
        <v>0</v>
      </c>
      <c r="T269" s="129">
        <f t="shared" si="574"/>
        <v>0</v>
      </c>
      <c r="U269" s="129">
        <f>+IF(S269=0,0,IF(S269&lt;=Hoja2!$N$5,Hoja2!$M$5,IF(Hoja2!M268&lt;=Hoja2!$N$6,Hoja2!$M$6,IF(S269&lt;=Hoja2!$N$7,Hoja2!$M$7,IF(S269&lt;=Hoja2!$N$8,Hoja2!$M$8,IF(S269&lt;=Hoja2!$N$9,Hoja2!$M$9,6))))))</f>
        <v>0</v>
      </c>
      <c r="V269" s="129">
        <f>+IF(T269=0,0,IF(T269&lt;=Hoja2!$O$5,Hoja2!$M$5,IF(T269&lt;=Hoja2!$O$6,Hoja2!$M$6,IF(T269&lt;=Hoja2!$O$7,Hoja2!$M$7,IF(T269&lt;=Hoja2!$O$8,Hoja2!$M$8,IF(T269&lt;=Hoja2!$O$9,Hoja2!$M$9,IF(S269&lt;=Hoja2!$O$10,Hoja2!$M$10,IF(S269&lt;=Hoja2!$O$11,Hoja2!$M$11,8))))))))</f>
        <v>0</v>
      </c>
      <c r="W269" s="156" t="str">
        <f t="shared" si="7"/>
        <v>si</v>
      </c>
      <c r="X269" s="157" t="str">
        <f t="shared" si="8"/>
        <v>si</v>
      </c>
      <c r="Y269" s="129"/>
      <c r="Z269" s="129"/>
      <c r="AA269" s="158">
        <f t="shared" si="37"/>
        <v>110000</v>
      </c>
      <c r="AB269" s="159">
        <f t="shared" si="38"/>
        <v>0</v>
      </c>
      <c r="AC269" s="159">
        <f t="shared" si="39"/>
        <v>0</v>
      </c>
      <c r="AD269" s="159">
        <f t="shared" si="40"/>
        <v>0</v>
      </c>
      <c r="AE269" s="209">
        <f t="shared" si="41"/>
        <v>0</v>
      </c>
      <c r="AF269" s="210">
        <f t="shared" si="42"/>
        <v>0</v>
      </c>
      <c r="AG269" s="210">
        <f t="shared" si="43"/>
        <v>0</v>
      </c>
      <c r="AH269" s="210">
        <f t="shared" si="44"/>
        <v>0</v>
      </c>
      <c r="AI269" s="211">
        <f t="shared" si="45"/>
        <v>0</v>
      </c>
      <c r="AJ269" s="212">
        <f t="shared" si="46"/>
        <v>0</v>
      </c>
      <c r="AK269" s="129"/>
      <c r="AL269" s="213">
        <f t="shared" si="47"/>
        <v>0</v>
      </c>
      <c r="AM269" s="214">
        <f t="shared" si="48"/>
        <v>0</v>
      </c>
      <c r="AN269" s="214">
        <f t="shared" si="49"/>
        <v>0</v>
      </c>
      <c r="AO269" s="215">
        <f t="shared" si="23"/>
        <v>0</v>
      </c>
      <c r="AP269" s="172">
        <f t="shared" si="9"/>
        <v>233513.8165</v>
      </c>
      <c r="AQ269" s="129"/>
      <c r="AR269" s="216">
        <f t="shared" si="50"/>
        <v>13000</v>
      </c>
      <c r="AS269" s="217">
        <f t="shared" si="51"/>
        <v>10610.58039</v>
      </c>
      <c r="AT269" s="217">
        <f t="shared" si="24"/>
        <v>1000</v>
      </c>
      <c r="AU269" s="218">
        <f t="shared" si="30"/>
        <v>3000</v>
      </c>
      <c r="AV269" s="129"/>
      <c r="AW269" s="219">
        <f t="shared" ref="AW269:AX269" si="575">+IF(SUM(U264:U268)&gt;SUM(AW264:AW268),1,0)</f>
        <v>0</v>
      </c>
      <c r="AX269" s="220">
        <f t="shared" si="575"/>
        <v>1</v>
      </c>
      <c r="AY269" s="129"/>
      <c r="AZ269" s="181">
        <f t="shared" si="11"/>
        <v>2108.331493</v>
      </c>
      <c r="BA269" s="129"/>
      <c r="BB269" s="129"/>
      <c r="BC269" s="129"/>
      <c r="BD269" s="129"/>
      <c r="BE269" s="129"/>
      <c r="BF269" s="129"/>
      <c r="BG269" s="129"/>
      <c r="BH269" s="129"/>
      <c r="BI269" s="129"/>
      <c r="BJ269" s="129"/>
      <c r="BK269" s="129"/>
      <c r="BL269" s="129"/>
      <c r="BM269" s="129"/>
      <c r="BN269" s="129"/>
      <c r="BO269" s="129"/>
      <c r="BP269" s="129">
        <f t="shared" si="2"/>
        <v>180000</v>
      </c>
      <c r="BQ269" s="129">
        <f t="shared" si="3"/>
        <v>225000</v>
      </c>
      <c r="BR269" s="129">
        <f t="shared" si="4"/>
        <v>360000</v>
      </c>
    </row>
    <row r="270" ht="14.25" customHeight="1">
      <c r="A270" s="63">
        <f t="shared" si="12"/>
        <v>267</v>
      </c>
      <c r="C270" s="205">
        <f t="shared" si="33"/>
        <v>0</v>
      </c>
      <c r="D270" s="176">
        <f t="shared" si="34"/>
        <v>54098.76587</v>
      </c>
      <c r="E270" s="206">
        <f t="shared" si="5"/>
        <v>54098.76587</v>
      </c>
      <c r="F270" s="129"/>
      <c r="G270" s="205">
        <f t="shared" si="15"/>
        <v>3500</v>
      </c>
      <c r="H270" s="206">
        <f t="shared" si="16"/>
        <v>7500</v>
      </c>
      <c r="I270" s="129"/>
      <c r="J270" s="207">
        <f t="shared" si="35"/>
        <v>10752.7118</v>
      </c>
      <c r="K270" s="208">
        <f t="shared" si="54"/>
        <v>165961.8665</v>
      </c>
      <c r="L270" s="129"/>
      <c r="M270" s="129"/>
      <c r="N270" s="129"/>
      <c r="O270" s="129"/>
      <c r="P270" s="129"/>
      <c r="Q270" s="129">
        <v>1.0</v>
      </c>
      <c r="R270" s="129">
        <v>1.0</v>
      </c>
      <c r="S270" s="129">
        <f t="shared" ref="S270:T270" si="576">+IF(Q270=1,RAND(),0)</f>
        <v>0.7698759241</v>
      </c>
      <c r="T270" s="129">
        <f t="shared" si="576"/>
        <v>0.8843799377</v>
      </c>
      <c r="U270" s="129">
        <f>+IF(S270=0,0,IF(S270&lt;=Hoja2!$N$5,Hoja2!$M$5,IF(Hoja2!M269&lt;=Hoja2!$N$6,Hoja2!$M$6,IF(S270&lt;=Hoja2!$N$7,Hoja2!$M$7,IF(S270&lt;=Hoja2!$N$8,Hoja2!$M$8,IF(S270&lt;=Hoja2!$N$9,Hoja2!$M$9,6))))))</f>
        <v>2</v>
      </c>
      <c r="V270" s="129">
        <f>+IF(T270=0,0,IF(T270&lt;=Hoja2!$O$5,Hoja2!$M$5,IF(T270&lt;=Hoja2!$O$6,Hoja2!$M$6,IF(T270&lt;=Hoja2!$O$7,Hoja2!$M$7,IF(T270&lt;=Hoja2!$O$8,Hoja2!$M$8,IF(T270&lt;=Hoja2!$O$9,Hoja2!$M$9,IF(S270&lt;=Hoja2!$O$10,Hoja2!$M$10,IF(S270&lt;=Hoja2!$O$11,Hoja2!$M$11,8))))))))</f>
        <v>6</v>
      </c>
      <c r="W270" s="156" t="str">
        <f t="shared" si="7"/>
        <v>si</v>
      </c>
      <c r="X270" s="157" t="str">
        <f t="shared" si="8"/>
        <v>si</v>
      </c>
      <c r="Y270" s="129"/>
      <c r="Z270" s="129"/>
      <c r="AA270" s="158">
        <f t="shared" si="37"/>
        <v>0</v>
      </c>
      <c r="AB270" s="159">
        <f t="shared" si="38"/>
        <v>0</v>
      </c>
      <c r="AC270" s="159">
        <f t="shared" si="39"/>
        <v>0</v>
      </c>
      <c r="AD270" s="159">
        <f t="shared" si="40"/>
        <v>0</v>
      </c>
      <c r="AE270" s="209">
        <f t="shared" si="41"/>
        <v>0</v>
      </c>
      <c r="AF270" s="210">
        <f t="shared" si="42"/>
        <v>0</v>
      </c>
      <c r="AG270" s="210">
        <f t="shared" si="43"/>
        <v>0</v>
      </c>
      <c r="AH270" s="210">
        <f t="shared" si="44"/>
        <v>0</v>
      </c>
      <c r="AI270" s="211">
        <f t="shared" si="45"/>
        <v>73000</v>
      </c>
      <c r="AJ270" s="212">
        <f t="shared" si="46"/>
        <v>0</v>
      </c>
      <c r="AK270" s="129"/>
      <c r="AL270" s="213">
        <f t="shared" si="47"/>
        <v>0</v>
      </c>
      <c r="AM270" s="214">
        <f t="shared" si="48"/>
        <v>0</v>
      </c>
      <c r="AN270" s="214">
        <f t="shared" si="49"/>
        <v>75000</v>
      </c>
      <c r="AO270" s="215">
        <f t="shared" si="23"/>
        <v>0</v>
      </c>
      <c r="AP270" s="172">
        <f t="shared" si="9"/>
        <v>305901.2341</v>
      </c>
      <c r="AQ270" s="129"/>
      <c r="AR270" s="216">
        <f t="shared" si="50"/>
        <v>-18250</v>
      </c>
      <c r="AS270" s="217">
        <f t="shared" si="51"/>
        <v>-15362.58238</v>
      </c>
      <c r="AT270" s="217">
        <f t="shared" si="24"/>
        <v>1000</v>
      </c>
      <c r="AU270" s="218">
        <f t="shared" si="30"/>
        <v>3000</v>
      </c>
      <c r="AV270" s="129"/>
      <c r="AW270" s="219">
        <f t="shared" ref="AW270:AX270" si="577">+IF(SUM(U265:U269)&gt;SUM(AW265:AW269),1,0)</f>
        <v>0</v>
      </c>
      <c r="AX270" s="220">
        <f t="shared" si="577"/>
        <v>1</v>
      </c>
      <c r="AY270" s="129"/>
      <c r="AZ270" s="181">
        <f t="shared" si="11"/>
        <v>2305.342388</v>
      </c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>
        <f t="shared" si="2"/>
        <v>180000</v>
      </c>
      <c r="BQ270" s="129">
        <f t="shared" si="3"/>
        <v>225000</v>
      </c>
      <c r="BR270" s="129">
        <f t="shared" si="4"/>
        <v>360000</v>
      </c>
    </row>
    <row r="271" ht="14.25" customHeight="1">
      <c r="A271" s="63">
        <f t="shared" si="12"/>
        <v>268</v>
      </c>
      <c r="C271" s="205">
        <f t="shared" si="33"/>
        <v>0</v>
      </c>
      <c r="D271" s="176">
        <f t="shared" si="34"/>
        <v>55831.44817</v>
      </c>
      <c r="E271" s="206">
        <f t="shared" si="5"/>
        <v>55831.44817</v>
      </c>
      <c r="F271" s="129"/>
      <c r="G271" s="205">
        <f t="shared" si="15"/>
        <v>2500</v>
      </c>
      <c r="H271" s="206">
        <f t="shared" si="16"/>
        <v>4500</v>
      </c>
      <c r="I271" s="129"/>
      <c r="J271" s="207">
        <f t="shared" si="35"/>
        <v>21198.15467</v>
      </c>
      <c r="K271" s="208">
        <f t="shared" si="54"/>
        <v>188712.9404</v>
      </c>
      <c r="L271" s="129"/>
      <c r="M271" s="129"/>
      <c r="N271" s="129"/>
      <c r="O271" s="129"/>
      <c r="P271" s="129"/>
      <c r="Q271" s="129">
        <v>0.0</v>
      </c>
      <c r="R271" s="129">
        <v>0.0</v>
      </c>
      <c r="S271" s="129">
        <f t="shared" ref="S271:T271" si="578">+IF(Q271=1,RAND(),0)</f>
        <v>0</v>
      </c>
      <c r="T271" s="129">
        <f t="shared" si="578"/>
        <v>0</v>
      </c>
      <c r="U271" s="129">
        <f>+IF(S271=0,0,IF(S271&lt;=Hoja2!$N$5,Hoja2!$M$5,IF(Hoja2!M270&lt;=Hoja2!$N$6,Hoja2!$M$6,IF(S271&lt;=Hoja2!$N$7,Hoja2!$M$7,IF(S271&lt;=Hoja2!$N$8,Hoja2!$M$8,IF(S271&lt;=Hoja2!$N$9,Hoja2!$M$9,6))))))</f>
        <v>0</v>
      </c>
      <c r="V271" s="129">
        <f>+IF(T271=0,0,IF(T271&lt;=Hoja2!$O$5,Hoja2!$M$5,IF(T271&lt;=Hoja2!$O$6,Hoja2!$M$6,IF(T271&lt;=Hoja2!$O$7,Hoja2!$M$7,IF(T271&lt;=Hoja2!$O$8,Hoja2!$M$8,IF(T271&lt;=Hoja2!$O$9,Hoja2!$M$9,IF(S271&lt;=Hoja2!$O$10,Hoja2!$M$10,IF(S271&lt;=Hoja2!$O$11,Hoja2!$M$11,8))))))))</f>
        <v>0</v>
      </c>
      <c r="W271" s="156" t="str">
        <f t="shared" si="7"/>
        <v>si</v>
      </c>
      <c r="X271" s="157" t="str">
        <f t="shared" si="8"/>
        <v>si</v>
      </c>
      <c r="Y271" s="129"/>
      <c r="Z271" s="129"/>
      <c r="AA271" s="158">
        <f t="shared" si="37"/>
        <v>0</v>
      </c>
      <c r="AB271" s="159">
        <f t="shared" si="38"/>
        <v>0</v>
      </c>
      <c r="AC271" s="159">
        <f t="shared" si="39"/>
        <v>0</v>
      </c>
      <c r="AD271" s="159">
        <f t="shared" si="40"/>
        <v>0</v>
      </c>
      <c r="AE271" s="209">
        <f t="shared" si="41"/>
        <v>0</v>
      </c>
      <c r="AF271" s="210">
        <f t="shared" si="42"/>
        <v>0</v>
      </c>
      <c r="AG271" s="210">
        <f t="shared" si="43"/>
        <v>0</v>
      </c>
      <c r="AH271" s="210">
        <f t="shared" si="44"/>
        <v>0</v>
      </c>
      <c r="AI271" s="211">
        <f t="shared" si="45"/>
        <v>0</v>
      </c>
      <c r="AJ271" s="212">
        <f t="shared" si="46"/>
        <v>73000</v>
      </c>
      <c r="AK271" s="129"/>
      <c r="AL271" s="213">
        <f t="shared" si="47"/>
        <v>0</v>
      </c>
      <c r="AM271" s="214">
        <f t="shared" si="48"/>
        <v>0</v>
      </c>
      <c r="AN271" s="214">
        <f t="shared" si="49"/>
        <v>0</v>
      </c>
      <c r="AO271" s="215">
        <f t="shared" si="23"/>
        <v>0</v>
      </c>
      <c r="AP271" s="172">
        <f t="shared" si="9"/>
        <v>304168.5518</v>
      </c>
      <c r="AQ271" s="129"/>
      <c r="AR271" s="216">
        <f t="shared" si="50"/>
        <v>-18250</v>
      </c>
      <c r="AS271" s="217">
        <f t="shared" si="51"/>
        <v>-14482.6823</v>
      </c>
      <c r="AT271" s="217">
        <f t="shared" si="24"/>
        <v>1000</v>
      </c>
      <c r="AU271" s="218">
        <f t="shared" si="30"/>
        <v>3000</v>
      </c>
      <c r="AV271" s="129"/>
      <c r="AW271" s="219">
        <f t="shared" ref="AW271:AX271" si="579">+IF(SUM(U266:U270)&gt;SUM(AW266:AW270),1,0)</f>
        <v>1</v>
      </c>
      <c r="AX271" s="220">
        <f t="shared" si="579"/>
        <v>1</v>
      </c>
      <c r="AY271" s="129"/>
      <c r="AZ271" s="181">
        <f t="shared" si="11"/>
        <v>2109.056953</v>
      </c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>
        <f t="shared" si="2"/>
        <v>180000</v>
      </c>
      <c r="BQ271" s="129">
        <f t="shared" si="3"/>
        <v>225000</v>
      </c>
      <c r="BR271" s="129">
        <f t="shared" si="4"/>
        <v>360000</v>
      </c>
    </row>
    <row r="272" ht="14.25" customHeight="1">
      <c r="A272" s="63">
        <f t="shared" si="12"/>
        <v>269</v>
      </c>
      <c r="C272" s="205">
        <f t="shared" si="33"/>
        <v>80200</v>
      </c>
      <c r="D272" s="176">
        <f t="shared" si="34"/>
        <v>68384.14814</v>
      </c>
      <c r="E272" s="206">
        <f t="shared" si="5"/>
        <v>148584.1481</v>
      </c>
      <c r="F272" s="129"/>
      <c r="G272" s="205">
        <f t="shared" si="15"/>
        <v>1500</v>
      </c>
      <c r="H272" s="206">
        <f t="shared" si="16"/>
        <v>1500</v>
      </c>
      <c r="I272" s="129"/>
      <c r="J272" s="207">
        <f t="shared" si="35"/>
        <v>30867.54863</v>
      </c>
      <c r="K272" s="208">
        <f t="shared" si="54"/>
        <v>212283.501</v>
      </c>
      <c r="L272" s="129"/>
      <c r="M272" s="129"/>
      <c r="N272" s="129"/>
      <c r="O272" s="129"/>
      <c r="P272" s="129"/>
      <c r="Q272" s="129">
        <v>0.0</v>
      </c>
      <c r="R272" s="129">
        <v>0.0</v>
      </c>
      <c r="S272" s="129">
        <f t="shared" ref="S272:T272" si="580">+IF(Q272=1,RAND(),0)</f>
        <v>0</v>
      </c>
      <c r="T272" s="129">
        <f t="shared" si="580"/>
        <v>0</v>
      </c>
      <c r="U272" s="129">
        <f>+IF(S272=0,0,IF(S272&lt;=Hoja2!$N$5,Hoja2!$M$5,IF(Hoja2!M271&lt;=Hoja2!$N$6,Hoja2!$M$6,IF(S272&lt;=Hoja2!$N$7,Hoja2!$M$7,IF(S272&lt;=Hoja2!$N$8,Hoja2!$M$8,IF(S272&lt;=Hoja2!$N$9,Hoja2!$M$9,6))))))</f>
        <v>0</v>
      </c>
      <c r="V272" s="129">
        <f>+IF(T272=0,0,IF(T272&lt;=Hoja2!$O$5,Hoja2!$M$5,IF(T272&lt;=Hoja2!$O$6,Hoja2!$M$6,IF(T272&lt;=Hoja2!$O$7,Hoja2!$M$7,IF(T272&lt;=Hoja2!$O$8,Hoja2!$M$8,IF(T272&lt;=Hoja2!$O$9,Hoja2!$M$9,IF(S272&lt;=Hoja2!$O$10,Hoja2!$M$10,IF(S272&lt;=Hoja2!$O$11,Hoja2!$M$11,8))))))))</f>
        <v>0</v>
      </c>
      <c r="W272" s="156" t="str">
        <f t="shared" si="7"/>
        <v>si</v>
      </c>
      <c r="X272" s="157" t="str">
        <f t="shared" si="8"/>
        <v>si</v>
      </c>
      <c r="Y272" s="129"/>
      <c r="Z272" s="129"/>
      <c r="AA272" s="158">
        <f t="shared" si="37"/>
        <v>0</v>
      </c>
      <c r="AB272" s="159">
        <f t="shared" si="38"/>
        <v>0</v>
      </c>
      <c r="AC272" s="159">
        <f t="shared" si="39"/>
        <v>0</v>
      </c>
      <c r="AD272" s="159">
        <f t="shared" si="40"/>
        <v>0</v>
      </c>
      <c r="AE272" s="209">
        <f t="shared" si="41"/>
        <v>0</v>
      </c>
      <c r="AF272" s="210">
        <f t="shared" si="42"/>
        <v>0</v>
      </c>
      <c r="AG272" s="210">
        <f t="shared" si="43"/>
        <v>0</v>
      </c>
      <c r="AH272" s="210">
        <f t="shared" si="44"/>
        <v>0</v>
      </c>
      <c r="AI272" s="211">
        <f t="shared" si="45"/>
        <v>0</v>
      </c>
      <c r="AJ272" s="212">
        <f t="shared" si="46"/>
        <v>0</v>
      </c>
      <c r="AK272" s="129"/>
      <c r="AL272" s="213">
        <f t="shared" si="47"/>
        <v>115200</v>
      </c>
      <c r="AM272" s="214">
        <f t="shared" si="48"/>
        <v>0</v>
      </c>
      <c r="AN272" s="214">
        <f t="shared" si="49"/>
        <v>0</v>
      </c>
      <c r="AO272" s="215">
        <f t="shared" si="23"/>
        <v>0</v>
      </c>
      <c r="AP272" s="172">
        <f t="shared" si="9"/>
        <v>211415.8519</v>
      </c>
      <c r="AQ272" s="129"/>
      <c r="AR272" s="216">
        <f t="shared" si="50"/>
        <v>35000</v>
      </c>
      <c r="AS272" s="217">
        <f t="shared" si="51"/>
        <v>29447.30003</v>
      </c>
      <c r="AT272" s="217">
        <f t="shared" si="24"/>
        <v>1000</v>
      </c>
      <c r="AU272" s="218">
        <f t="shared" si="30"/>
        <v>3000</v>
      </c>
      <c r="AV272" s="129"/>
      <c r="AW272" s="219">
        <f t="shared" ref="AW272:AX272" si="581">+IF(SUM(U267:U271)&gt;SUM(AW267:AW271),1,0)</f>
        <v>1</v>
      </c>
      <c r="AX272" s="220">
        <f t="shared" si="581"/>
        <v>1</v>
      </c>
      <c r="AY272" s="129"/>
      <c r="AZ272" s="181">
        <f t="shared" si="11"/>
        <v>2375.709407</v>
      </c>
      <c r="BA272" s="129"/>
      <c r="BB272" s="129"/>
      <c r="BC272" s="129"/>
      <c r="BD272" s="129"/>
      <c r="BE272" s="129"/>
      <c r="BF272" s="129"/>
      <c r="BG272" s="129"/>
      <c r="BH272" s="129"/>
      <c r="BI272" s="129"/>
      <c r="BJ272" s="129"/>
      <c r="BK272" s="129"/>
      <c r="BL272" s="129"/>
      <c r="BM272" s="129"/>
      <c r="BN272" s="129"/>
      <c r="BO272" s="129"/>
      <c r="BP272" s="129">
        <f t="shared" si="2"/>
        <v>180000</v>
      </c>
      <c r="BQ272" s="129">
        <f t="shared" si="3"/>
        <v>225000</v>
      </c>
      <c r="BR272" s="129">
        <f t="shared" si="4"/>
        <v>360000</v>
      </c>
    </row>
    <row r="273" ht="14.25" customHeight="1">
      <c r="A273" s="63">
        <f t="shared" si="12"/>
        <v>270</v>
      </c>
      <c r="C273" s="205">
        <f t="shared" si="33"/>
        <v>40000</v>
      </c>
      <c r="D273" s="176">
        <f t="shared" si="34"/>
        <v>81289.11005</v>
      </c>
      <c r="E273" s="206">
        <f t="shared" si="5"/>
        <v>121289.1101</v>
      </c>
      <c r="F273" s="129"/>
      <c r="G273" s="205">
        <f t="shared" si="15"/>
        <v>18750</v>
      </c>
      <c r="H273" s="206">
        <f t="shared" si="16"/>
        <v>53250</v>
      </c>
      <c r="I273" s="129"/>
      <c r="J273" s="207">
        <f t="shared" si="35"/>
        <v>40330.64422</v>
      </c>
      <c r="K273" s="208">
        <f t="shared" si="54"/>
        <v>212283.501</v>
      </c>
      <c r="L273" s="129"/>
      <c r="M273" s="129"/>
      <c r="N273" s="129"/>
      <c r="O273" s="129"/>
      <c r="P273" s="129"/>
      <c r="Q273" s="129">
        <v>0.0</v>
      </c>
      <c r="R273" s="129">
        <v>0.0</v>
      </c>
      <c r="S273" s="129">
        <f t="shared" ref="S273:T273" si="582">+IF(Q273=1,RAND(),0)</f>
        <v>0</v>
      </c>
      <c r="T273" s="129">
        <f t="shared" si="582"/>
        <v>0</v>
      </c>
      <c r="U273" s="129">
        <f>+IF(S273=0,0,IF(S273&lt;=Hoja2!$N$5,Hoja2!$M$5,IF(Hoja2!M272&lt;=Hoja2!$N$6,Hoja2!$M$6,IF(S273&lt;=Hoja2!$N$7,Hoja2!$M$7,IF(S273&lt;=Hoja2!$N$8,Hoja2!$M$8,IF(S273&lt;=Hoja2!$N$9,Hoja2!$M$9,6))))))</f>
        <v>0</v>
      </c>
      <c r="V273" s="129">
        <f>+IF(T273=0,0,IF(T273&lt;=Hoja2!$O$5,Hoja2!$M$5,IF(T273&lt;=Hoja2!$O$6,Hoja2!$M$6,IF(T273&lt;=Hoja2!$O$7,Hoja2!$M$7,IF(T273&lt;=Hoja2!$O$8,Hoja2!$M$8,IF(T273&lt;=Hoja2!$O$9,Hoja2!$M$9,IF(S273&lt;=Hoja2!$O$10,Hoja2!$M$10,IF(S273&lt;=Hoja2!$O$11,Hoja2!$M$11,8))))))))</f>
        <v>0</v>
      </c>
      <c r="W273" s="156" t="str">
        <f t="shared" si="7"/>
        <v>si</v>
      </c>
      <c r="X273" s="157" t="str">
        <f t="shared" si="8"/>
        <v>no</v>
      </c>
      <c r="Y273" s="129"/>
      <c r="Z273" s="129"/>
      <c r="AA273" s="158">
        <f t="shared" si="37"/>
        <v>0</v>
      </c>
      <c r="AB273" s="159">
        <f t="shared" si="38"/>
        <v>0</v>
      </c>
      <c r="AC273" s="159">
        <f t="shared" si="39"/>
        <v>0</v>
      </c>
      <c r="AD273" s="159">
        <f t="shared" si="40"/>
        <v>0</v>
      </c>
      <c r="AE273" s="209">
        <f t="shared" si="41"/>
        <v>0</v>
      </c>
      <c r="AF273" s="210">
        <f t="shared" si="42"/>
        <v>0</v>
      </c>
      <c r="AG273" s="210">
        <f t="shared" si="43"/>
        <v>0</v>
      </c>
      <c r="AH273" s="210">
        <f t="shared" si="44"/>
        <v>0</v>
      </c>
      <c r="AI273" s="211">
        <f t="shared" si="45"/>
        <v>0</v>
      </c>
      <c r="AJ273" s="212">
        <f t="shared" si="46"/>
        <v>0</v>
      </c>
      <c r="AK273" s="129"/>
      <c r="AL273" s="213">
        <f t="shared" si="47"/>
        <v>-5200</v>
      </c>
      <c r="AM273" s="214">
        <f t="shared" si="48"/>
        <v>0</v>
      </c>
      <c r="AN273" s="214">
        <f t="shared" si="49"/>
        <v>0</v>
      </c>
      <c r="AO273" s="215">
        <f t="shared" si="23"/>
        <v>73000</v>
      </c>
      <c r="AP273" s="172">
        <f t="shared" si="9"/>
        <v>238710.8899</v>
      </c>
      <c r="AQ273" s="129"/>
      <c r="AR273" s="216">
        <f t="shared" si="50"/>
        <v>35000</v>
      </c>
      <c r="AS273" s="217">
        <f t="shared" si="51"/>
        <v>29095.03808</v>
      </c>
      <c r="AT273" s="217">
        <f t="shared" si="24"/>
        <v>1000</v>
      </c>
      <c r="AU273" s="218">
        <f t="shared" si="30"/>
        <v>3000</v>
      </c>
      <c r="AV273" s="129"/>
      <c r="AW273" s="219">
        <f t="shared" ref="AW273:AX273" si="583">+IF(SUM(U268:U272)&gt;SUM(AW268:AW272),1,0)</f>
        <v>0</v>
      </c>
      <c r="AX273" s="220">
        <f t="shared" si="583"/>
        <v>1</v>
      </c>
      <c r="AY273" s="129"/>
      <c r="AZ273" s="181">
        <f t="shared" si="11"/>
        <v>2079.135568</v>
      </c>
      <c r="BA273" s="129"/>
      <c r="BB273" s="129"/>
      <c r="BC273" s="129"/>
      <c r="BD273" s="129"/>
      <c r="BE273" s="129"/>
      <c r="BF273" s="129"/>
      <c r="BG273" s="129"/>
      <c r="BH273" s="129"/>
      <c r="BI273" s="129"/>
      <c r="BJ273" s="129"/>
      <c r="BK273" s="129"/>
      <c r="BL273" s="129"/>
      <c r="BM273" s="129"/>
      <c r="BN273" s="129"/>
      <c r="BO273" s="129"/>
      <c r="BP273" s="129">
        <f t="shared" si="2"/>
        <v>180000</v>
      </c>
      <c r="BQ273" s="129">
        <f t="shared" si="3"/>
        <v>225000</v>
      </c>
      <c r="BR273" s="129">
        <f t="shared" si="4"/>
        <v>360000</v>
      </c>
    </row>
    <row r="274" ht="14.25" customHeight="1">
      <c r="A274" s="63">
        <f t="shared" si="12"/>
        <v>271</v>
      </c>
      <c r="C274" s="205">
        <f t="shared" si="33"/>
        <v>5000</v>
      </c>
      <c r="D274" s="176">
        <f t="shared" si="34"/>
        <v>94592.46822</v>
      </c>
      <c r="E274" s="206">
        <f t="shared" si="5"/>
        <v>99592.46822</v>
      </c>
      <c r="F274" s="129"/>
      <c r="G274" s="205">
        <f t="shared" si="15"/>
        <v>36000</v>
      </c>
      <c r="H274" s="206">
        <f t="shared" si="16"/>
        <v>105000</v>
      </c>
      <c r="I274" s="129"/>
      <c r="J274" s="207">
        <f t="shared" si="35"/>
        <v>49984.01105</v>
      </c>
      <c r="K274" s="208">
        <f t="shared" si="54"/>
        <v>212283.501</v>
      </c>
      <c r="L274" s="129"/>
      <c r="M274" s="129"/>
      <c r="N274" s="129"/>
      <c r="O274" s="129"/>
      <c r="P274" s="129"/>
      <c r="Q274" s="129">
        <v>0.0</v>
      </c>
      <c r="R274" s="129">
        <v>0.0</v>
      </c>
      <c r="S274" s="129">
        <f t="shared" ref="S274:T274" si="584">+IF(Q274=1,RAND(),0)</f>
        <v>0</v>
      </c>
      <c r="T274" s="129">
        <f t="shared" si="584"/>
        <v>0</v>
      </c>
      <c r="U274" s="129">
        <f>+IF(S274=0,0,IF(S274&lt;=Hoja2!$N$5,Hoja2!$M$5,IF(Hoja2!M273&lt;=Hoja2!$N$6,Hoja2!$M$6,IF(S274&lt;=Hoja2!$N$7,Hoja2!$M$7,IF(S274&lt;=Hoja2!$N$8,Hoja2!$M$8,IF(S274&lt;=Hoja2!$N$9,Hoja2!$M$9,6))))))</f>
        <v>0</v>
      </c>
      <c r="V274" s="129">
        <f>+IF(T274=0,0,IF(T274&lt;=Hoja2!$O$5,Hoja2!$M$5,IF(T274&lt;=Hoja2!$O$6,Hoja2!$M$6,IF(T274&lt;=Hoja2!$O$7,Hoja2!$M$7,IF(T274&lt;=Hoja2!$O$8,Hoja2!$M$8,IF(T274&lt;=Hoja2!$O$9,Hoja2!$M$9,IF(S274&lt;=Hoja2!$O$10,Hoja2!$M$10,IF(S274&lt;=Hoja2!$O$11,Hoja2!$M$11,8))))))))</f>
        <v>0</v>
      </c>
      <c r="W274" s="156" t="str">
        <f t="shared" si="7"/>
        <v>si</v>
      </c>
      <c r="X274" s="157" t="str">
        <f t="shared" si="8"/>
        <v>no</v>
      </c>
      <c r="Y274" s="129"/>
      <c r="Z274" s="129"/>
      <c r="AA274" s="158">
        <f t="shared" si="37"/>
        <v>0</v>
      </c>
      <c r="AB274" s="159">
        <f t="shared" si="38"/>
        <v>0</v>
      </c>
      <c r="AC274" s="159">
        <f t="shared" si="39"/>
        <v>0</v>
      </c>
      <c r="AD274" s="159">
        <f t="shared" si="40"/>
        <v>0</v>
      </c>
      <c r="AE274" s="209">
        <f t="shared" si="41"/>
        <v>0</v>
      </c>
      <c r="AF274" s="210">
        <f t="shared" si="42"/>
        <v>0</v>
      </c>
      <c r="AG274" s="210">
        <f t="shared" si="43"/>
        <v>0</v>
      </c>
      <c r="AH274" s="210">
        <f t="shared" si="44"/>
        <v>0</v>
      </c>
      <c r="AI274" s="211">
        <f t="shared" si="45"/>
        <v>0</v>
      </c>
      <c r="AJ274" s="212">
        <f t="shared" si="46"/>
        <v>0</v>
      </c>
      <c r="AK274" s="129"/>
      <c r="AL274" s="213">
        <f t="shared" si="47"/>
        <v>0</v>
      </c>
      <c r="AM274" s="214">
        <f t="shared" si="48"/>
        <v>0</v>
      </c>
      <c r="AN274" s="214">
        <f t="shared" si="49"/>
        <v>0</v>
      </c>
      <c r="AO274" s="215">
        <f t="shared" si="23"/>
        <v>73000</v>
      </c>
      <c r="AP274" s="172">
        <f t="shared" si="9"/>
        <v>260407.5318</v>
      </c>
      <c r="AQ274" s="129"/>
      <c r="AR274" s="216">
        <f t="shared" si="50"/>
        <v>35000</v>
      </c>
      <c r="AS274" s="217">
        <f t="shared" si="51"/>
        <v>28696.64183</v>
      </c>
      <c r="AT274" s="217">
        <f t="shared" si="24"/>
        <v>1000</v>
      </c>
      <c r="AU274" s="218">
        <f t="shared" si="30"/>
        <v>3000</v>
      </c>
      <c r="AV274" s="129"/>
      <c r="AW274" s="219">
        <f t="shared" ref="AW274:AX274" si="585">+IF(SUM(U269:U273)&gt;SUM(AW269:AW273),1,0)</f>
        <v>0</v>
      </c>
      <c r="AX274" s="220">
        <f t="shared" si="585"/>
        <v>1</v>
      </c>
      <c r="AY274" s="129"/>
      <c r="AZ274" s="181">
        <f t="shared" si="11"/>
        <v>2863.947716</v>
      </c>
      <c r="BA274" s="129"/>
      <c r="BB274" s="129"/>
      <c r="BC274" s="129"/>
      <c r="BD274" s="129"/>
      <c r="BE274" s="129"/>
      <c r="BF274" s="129"/>
      <c r="BG274" s="129"/>
      <c r="BH274" s="129"/>
      <c r="BI274" s="129"/>
      <c r="BJ274" s="129"/>
      <c r="BK274" s="129"/>
      <c r="BL274" s="129"/>
      <c r="BM274" s="129"/>
      <c r="BN274" s="129"/>
      <c r="BO274" s="129"/>
      <c r="BP274" s="129">
        <f t="shared" si="2"/>
        <v>180000</v>
      </c>
      <c r="BQ274" s="129">
        <f t="shared" si="3"/>
        <v>225000</v>
      </c>
      <c r="BR274" s="129">
        <f t="shared" si="4"/>
        <v>360000</v>
      </c>
    </row>
    <row r="275" ht="14.25" customHeight="1">
      <c r="A275" s="63">
        <f t="shared" si="12"/>
        <v>272</v>
      </c>
      <c r="C275" s="205">
        <f t="shared" si="33"/>
        <v>0</v>
      </c>
      <c r="D275" s="176">
        <f t="shared" si="34"/>
        <v>131445.3212</v>
      </c>
      <c r="E275" s="206">
        <f t="shared" si="5"/>
        <v>131445.3212</v>
      </c>
      <c r="F275" s="129"/>
      <c r="G275" s="205">
        <f t="shared" si="15"/>
        <v>35000</v>
      </c>
      <c r="H275" s="206">
        <f t="shared" si="16"/>
        <v>102000</v>
      </c>
      <c r="I275" s="129"/>
      <c r="J275" s="207">
        <f t="shared" si="35"/>
        <v>60161.09589</v>
      </c>
      <c r="K275" s="208">
        <f t="shared" si="54"/>
        <v>212283.501</v>
      </c>
      <c r="L275" s="129"/>
      <c r="M275" s="129"/>
      <c r="N275" s="129"/>
      <c r="O275" s="129"/>
      <c r="P275" s="129"/>
      <c r="Q275" s="129">
        <v>0.0</v>
      </c>
      <c r="R275" s="129">
        <v>0.0</v>
      </c>
      <c r="S275" s="129">
        <f t="shared" ref="S275:T275" si="586">+IF(Q275=1,RAND(),0)</f>
        <v>0</v>
      </c>
      <c r="T275" s="129">
        <f t="shared" si="586"/>
        <v>0</v>
      </c>
      <c r="U275" s="129">
        <f>+IF(S275=0,0,IF(S275&lt;=Hoja2!$N$5,Hoja2!$M$5,IF(Hoja2!M274&lt;=Hoja2!$N$6,Hoja2!$M$6,IF(S275&lt;=Hoja2!$N$7,Hoja2!$M$7,IF(S275&lt;=Hoja2!$N$8,Hoja2!$M$8,IF(S275&lt;=Hoja2!$N$9,Hoja2!$M$9,6))))))</f>
        <v>0</v>
      </c>
      <c r="V275" s="129">
        <f>+IF(T275=0,0,IF(T275&lt;=Hoja2!$O$5,Hoja2!$M$5,IF(T275&lt;=Hoja2!$O$6,Hoja2!$M$6,IF(T275&lt;=Hoja2!$O$7,Hoja2!$M$7,IF(T275&lt;=Hoja2!$O$8,Hoja2!$M$8,IF(T275&lt;=Hoja2!$O$9,Hoja2!$M$9,IF(S275&lt;=Hoja2!$O$10,Hoja2!$M$10,IF(S275&lt;=Hoja2!$O$11,Hoja2!$M$11,8))))))))</f>
        <v>0</v>
      </c>
      <c r="W275" s="156" t="str">
        <f t="shared" si="7"/>
        <v>si</v>
      </c>
      <c r="X275" s="157" t="str">
        <f t="shared" si="8"/>
        <v>no</v>
      </c>
      <c r="Y275" s="129"/>
      <c r="Z275" s="129"/>
      <c r="AA275" s="158">
        <f t="shared" si="37"/>
        <v>0</v>
      </c>
      <c r="AB275" s="159">
        <f t="shared" si="38"/>
        <v>0</v>
      </c>
      <c r="AC275" s="159">
        <f t="shared" si="39"/>
        <v>0</v>
      </c>
      <c r="AD275" s="159">
        <f t="shared" si="40"/>
        <v>0</v>
      </c>
      <c r="AE275" s="209">
        <f t="shared" si="41"/>
        <v>0</v>
      </c>
      <c r="AF275" s="210">
        <f t="shared" si="42"/>
        <v>0</v>
      </c>
      <c r="AG275" s="210">
        <f t="shared" si="43"/>
        <v>0</v>
      </c>
      <c r="AH275" s="210">
        <f t="shared" si="44"/>
        <v>0</v>
      </c>
      <c r="AI275" s="211">
        <f t="shared" si="45"/>
        <v>0</v>
      </c>
      <c r="AJ275" s="212">
        <f t="shared" si="46"/>
        <v>0</v>
      </c>
      <c r="AK275" s="129"/>
      <c r="AL275" s="213">
        <f t="shared" si="47"/>
        <v>0</v>
      </c>
      <c r="AM275" s="214">
        <f t="shared" si="48"/>
        <v>0</v>
      </c>
      <c r="AN275" s="214">
        <f t="shared" si="49"/>
        <v>0</v>
      </c>
      <c r="AO275" s="215">
        <f t="shared" si="23"/>
        <v>0</v>
      </c>
      <c r="AP275" s="172">
        <f t="shared" si="9"/>
        <v>228554.6788</v>
      </c>
      <c r="AQ275" s="129"/>
      <c r="AR275" s="216">
        <f t="shared" si="50"/>
        <v>5000</v>
      </c>
      <c r="AS275" s="217">
        <f t="shared" si="51"/>
        <v>5147.147061</v>
      </c>
      <c r="AT275" s="217">
        <f t="shared" si="24"/>
        <v>1000</v>
      </c>
      <c r="AU275" s="218">
        <f t="shared" si="30"/>
        <v>3000</v>
      </c>
      <c r="AV275" s="129"/>
      <c r="AW275" s="219">
        <f t="shared" ref="AW275:AX275" si="587">+IF(SUM(U270:U274)&gt;SUM(AW270:AW274),1,0)</f>
        <v>0</v>
      </c>
      <c r="AX275" s="220">
        <f t="shared" si="587"/>
        <v>1</v>
      </c>
      <c r="AY275" s="129"/>
      <c r="AZ275" s="181">
        <f t="shared" si="11"/>
        <v>2494.059018</v>
      </c>
      <c r="BA275" s="129"/>
      <c r="BB275" s="129"/>
      <c r="BC275" s="129"/>
      <c r="BD275" s="129"/>
      <c r="BE275" s="129"/>
      <c r="BF275" s="129"/>
      <c r="BG275" s="129"/>
      <c r="BH275" s="129"/>
      <c r="BI275" s="129"/>
      <c r="BJ275" s="129"/>
      <c r="BK275" s="129"/>
      <c r="BL275" s="129"/>
      <c r="BM275" s="129"/>
      <c r="BN275" s="129"/>
      <c r="BO275" s="129"/>
      <c r="BP275" s="129">
        <f t="shared" si="2"/>
        <v>180000</v>
      </c>
      <c r="BQ275" s="129">
        <f t="shared" si="3"/>
        <v>225000</v>
      </c>
      <c r="BR275" s="129">
        <f t="shared" si="4"/>
        <v>360000</v>
      </c>
    </row>
    <row r="276" ht="14.25" customHeight="1">
      <c r="A276" s="63">
        <f t="shared" si="12"/>
        <v>273</v>
      </c>
      <c r="C276" s="205">
        <f t="shared" si="33"/>
        <v>0</v>
      </c>
      <c r="D276" s="176">
        <f t="shared" si="34"/>
        <v>98349.38081</v>
      </c>
      <c r="E276" s="206">
        <f t="shared" si="5"/>
        <v>98349.38081</v>
      </c>
      <c r="F276" s="129"/>
      <c r="G276" s="205">
        <f t="shared" si="15"/>
        <v>34000</v>
      </c>
      <c r="H276" s="206">
        <f t="shared" si="16"/>
        <v>99000</v>
      </c>
      <c r="I276" s="129"/>
      <c r="J276" s="207">
        <f t="shared" si="35"/>
        <v>69334.54758</v>
      </c>
      <c r="K276" s="208">
        <f t="shared" si="54"/>
        <v>125701.5632</v>
      </c>
      <c r="L276" s="129"/>
      <c r="M276" s="129"/>
      <c r="N276" s="129"/>
      <c r="O276" s="129"/>
      <c r="P276" s="129"/>
      <c r="Q276" s="129">
        <v>0.0</v>
      </c>
      <c r="R276" s="129">
        <v>0.0</v>
      </c>
      <c r="S276" s="129">
        <f t="shared" ref="S276:T276" si="588">+IF(Q276=1,RAND(),0)</f>
        <v>0</v>
      </c>
      <c r="T276" s="129">
        <f t="shared" si="588"/>
        <v>0</v>
      </c>
      <c r="U276" s="129">
        <f>+IF(S276=0,0,IF(S276&lt;=Hoja2!$N$5,Hoja2!$M$5,IF(Hoja2!M275&lt;=Hoja2!$N$6,Hoja2!$M$6,IF(S276&lt;=Hoja2!$N$7,Hoja2!$M$7,IF(S276&lt;=Hoja2!$N$8,Hoja2!$M$8,IF(S276&lt;=Hoja2!$N$9,Hoja2!$M$9,6))))))</f>
        <v>0</v>
      </c>
      <c r="V276" s="129">
        <f>+IF(T276=0,0,IF(T276&lt;=Hoja2!$O$5,Hoja2!$M$5,IF(T276&lt;=Hoja2!$O$6,Hoja2!$M$6,IF(T276&lt;=Hoja2!$O$7,Hoja2!$M$7,IF(T276&lt;=Hoja2!$O$8,Hoja2!$M$8,IF(T276&lt;=Hoja2!$O$9,Hoja2!$M$9,IF(S276&lt;=Hoja2!$O$10,Hoja2!$M$10,IF(S276&lt;=Hoja2!$O$11,Hoja2!$M$11,8))))))))</f>
        <v>0</v>
      </c>
      <c r="W276" s="156" t="str">
        <f t="shared" si="7"/>
        <v>si</v>
      </c>
      <c r="X276" s="157" t="str">
        <f t="shared" si="8"/>
        <v>no</v>
      </c>
      <c r="Y276" s="129"/>
      <c r="Z276" s="129"/>
      <c r="AA276" s="158">
        <f t="shared" si="37"/>
        <v>0</v>
      </c>
      <c r="AB276" s="159">
        <f t="shared" si="38"/>
        <v>0</v>
      </c>
      <c r="AC276" s="159">
        <f t="shared" si="39"/>
        <v>0</v>
      </c>
      <c r="AD276" s="159">
        <f t="shared" si="40"/>
        <v>0</v>
      </c>
      <c r="AE276" s="209">
        <f t="shared" si="41"/>
        <v>110000</v>
      </c>
      <c r="AF276" s="210">
        <f t="shared" si="42"/>
        <v>0</v>
      </c>
      <c r="AG276" s="210">
        <f t="shared" si="43"/>
        <v>0</v>
      </c>
      <c r="AH276" s="210">
        <f t="shared" si="44"/>
        <v>0</v>
      </c>
      <c r="AI276" s="211">
        <f t="shared" si="45"/>
        <v>0</v>
      </c>
      <c r="AJ276" s="212">
        <f t="shared" si="46"/>
        <v>0</v>
      </c>
      <c r="AK276" s="129"/>
      <c r="AL276" s="213">
        <f t="shared" si="47"/>
        <v>0</v>
      </c>
      <c r="AM276" s="214">
        <f t="shared" si="48"/>
        <v>75000</v>
      </c>
      <c r="AN276" s="214">
        <f t="shared" si="49"/>
        <v>75000</v>
      </c>
      <c r="AO276" s="215">
        <f t="shared" si="23"/>
        <v>0</v>
      </c>
      <c r="AP276" s="172">
        <f t="shared" si="9"/>
        <v>261650.6192</v>
      </c>
      <c r="AQ276" s="129"/>
      <c r="AR276" s="216">
        <f t="shared" si="50"/>
        <v>0</v>
      </c>
      <c r="AS276" s="217">
        <f t="shared" si="51"/>
        <v>95.94035115</v>
      </c>
      <c r="AT276" s="217">
        <f t="shared" si="24"/>
        <v>1000</v>
      </c>
      <c r="AU276" s="218">
        <f t="shared" si="30"/>
        <v>3000</v>
      </c>
      <c r="AV276" s="129"/>
      <c r="AW276" s="219">
        <f t="shared" ref="AW276:AX276" si="589">+IF(SUM(U271:U275)&gt;SUM(AW271:AW275),1,0)</f>
        <v>0</v>
      </c>
      <c r="AX276" s="220">
        <f t="shared" si="589"/>
        <v>0</v>
      </c>
      <c r="AY276" s="129"/>
      <c r="AZ276" s="181">
        <f t="shared" si="11"/>
        <v>1734.692302</v>
      </c>
      <c r="BA276" s="129"/>
      <c r="BB276" s="129"/>
      <c r="BC276" s="129"/>
      <c r="BD276" s="129"/>
      <c r="BE276" s="129"/>
      <c r="BF276" s="129"/>
      <c r="BG276" s="129"/>
      <c r="BH276" s="129"/>
      <c r="BI276" s="129"/>
      <c r="BJ276" s="129"/>
      <c r="BK276" s="129"/>
      <c r="BL276" s="129"/>
      <c r="BM276" s="129"/>
      <c r="BN276" s="129"/>
      <c r="BO276" s="129"/>
      <c r="BP276" s="129">
        <f t="shared" si="2"/>
        <v>180000</v>
      </c>
      <c r="BQ276" s="129">
        <f t="shared" si="3"/>
        <v>225000</v>
      </c>
      <c r="BR276" s="129">
        <f t="shared" si="4"/>
        <v>360000</v>
      </c>
    </row>
    <row r="277" ht="14.25" customHeight="1">
      <c r="A277" s="63">
        <f t="shared" si="12"/>
        <v>274</v>
      </c>
      <c r="C277" s="205">
        <f t="shared" si="33"/>
        <v>0</v>
      </c>
      <c r="D277" s="176">
        <f t="shared" si="34"/>
        <v>140686.7742</v>
      </c>
      <c r="E277" s="206">
        <f t="shared" si="5"/>
        <v>140686.7742</v>
      </c>
      <c r="F277" s="129"/>
      <c r="G277" s="205">
        <f t="shared" si="15"/>
        <v>33000</v>
      </c>
      <c r="H277" s="206">
        <f t="shared" si="16"/>
        <v>96000</v>
      </c>
      <c r="I277" s="129"/>
      <c r="J277" s="207">
        <f t="shared" si="35"/>
        <v>79596.04281</v>
      </c>
      <c r="K277" s="208">
        <f t="shared" si="54"/>
        <v>38532.6616</v>
      </c>
      <c r="L277" s="129"/>
      <c r="M277" s="129"/>
      <c r="N277" s="129"/>
      <c r="O277" s="129"/>
      <c r="P277" s="129"/>
      <c r="Q277" s="129">
        <v>0.0</v>
      </c>
      <c r="R277" s="129">
        <v>0.0</v>
      </c>
      <c r="S277" s="129">
        <f t="shared" ref="S277:T277" si="590">+IF(Q277=1,RAND(),0)</f>
        <v>0</v>
      </c>
      <c r="T277" s="129">
        <f t="shared" si="590"/>
        <v>0</v>
      </c>
      <c r="U277" s="129">
        <f>+IF(S277=0,0,IF(S277&lt;=Hoja2!$N$5,Hoja2!$M$5,IF(Hoja2!M276&lt;=Hoja2!$N$6,Hoja2!$M$6,IF(S277&lt;=Hoja2!$N$7,Hoja2!$M$7,IF(S277&lt;=Hoja2!$N$8,Hoja2!$M$8,IF(S277&lt;=Hoja2!$N$9,Hoja2!$M$9,6))))))</f>
        <v>0</v>
      </c>
      <c r="V277" s="129">
        <f>+IF(T277=0,0,IF(T277&lt;=Hoja2!$O$5,Hoja2!$M$5,IF(T277&lt;=Hoja2!$O$6,Hoja2!$M$6,IF(T277&lt;=Hoja2!$O$7,Hoja2!$M$7,IF(T277&lt;=Hoja2!$O$8,Hoja2!$M$8,IF(T277&lt;=Hoja2!$O$9,Hoja2!$M$9,IF(S277&lt;=Hoja2!$O$10,Hoja2!$M$10,IF(S277&lt;=Hoja2!$O$11,Hoja2!$M$11,8))))))))</f>
        <v>0</v>
      </c>
      <c r="W277" s="156" t="str">
        <f t="shared" si="7"/>
        <v>si</v>
      </c>
      <c r="X277" s="157" t="str">
        <f t="shared" si="8"/>
        <v>no</v>
      </c>
      <c r="Y277" s="129"/>
      <c r="Z277" s="129"/>
      <c r="AA277" s="158">
        <f t="shared" si="37"/>
        <v>0</v>
      </c>
      <c r="AB277" s="159">
        <f t="shared" si="38"/>
        <v>0</v>
      </c>
      <c r="AC277" s="159">
        <f t="shared" si="39"/>
        <v>0</v>
      </c>
      <c r="AD277" s="159">
        <f t="shared" si="40"/>
        <v>0</v>
      </c>
      <c r="AE277" s="209">
        <f t="shared" si="41"/>
        <v>0</v>
      </c>
      <c r="AF277" s="210">
        <f t="shared" si="42"/>
        <v>110000</v>
      </c>
      <c r="AG277" s="210">
        <f t="shared" si="43"/>
        <v>0</v>
      </c>
      <c r="AH277" s="210">
        <f t="shared" si="44"/>
        <v>0</v>
      </c>
      <c r="AI277" s="211">
        <f t="shared" si="45"/>
        <v>0</v>
      </c>
      <c r="AJ277" s="212">
        <f t="shared" si="46"/>
        <v>0</v>
      </c>
      <c r="AK277" s="129"/>
      <c r="AL277" s="213">
        <f t="shared" si="47"/>
        <v>0</v>
      </c>
      <c r="AM277" s="214">
        <f t="shared" si="48"/>
        <v>0</v>
      </c>
      <c r="AN277" s="214">
        <f t="shared" si="49"/>
        <v>0</v>
      </c>
      <c r="AO277" s="215">
        <f t="shared" si="23"/>
        <v>0</v>
      </c>
      <c r="AP277" s="172">
        <f t="shared" si="9"/>
        <v>219313.2258</v>
      </c>
      <c r="AQ277" s="129"/>
      <c r="AR277" s="216">
        <f t="shared" si="50"/>
        <v>0</v>
      </c>
      <c r="AS277" s="217">
        <f t="shared" si="51"/>
        <v>-337.3933452</v>
      </c>
      <c r="AT277" s="217">
        <f t="shared" si="24"/>
        <v>1000</v>
      </c>
      <c r="AU277" s="218">
        <f t="shared" si="30"/>
        <v>3000</v>
      </c>
      <c r="AV277" s="129"/>
      <c r="AW277" s="219">
        <f t="shared" ref="AW277:AX277" si="591">+IF(SUM(U272:U276)&gt;SUM(AW272:AW276),1,0)</f>
        <v>0</v>
      </c>
      <c r="AX277" s="220">
        <f t="shared" si="591"/>
        <v>0</v>
      </c>
      <c r="AY277" s="129"/>
      <c r="AZ277" s="181">
        <f t="shared" si="11"/>
        <v>2819.719778</v>
      </c>
      <c r="BA277" s="129"/>
      <c r="BB277" s="129"/>
      <c r="BC277" s="129"/>
      <c r="BD277" s="129"/>
      <c r="BE277" s="129"/>
      <c r="BF277" s="129"/>
      <c r="BG277" s="129"/>
      <c r="BH277" s="129"/>
      <c r="BI277" s="129"/>
      <c r="BJ277" s="129"/>
      <c r="BK277" s="129"/>
      <c r="BL277" s="129"/>
      <c r="BM277" s="129"/>
      <c r="BN277" s="129"/>
      <c r="BO277" s="129"/>
      <c r="BP277" s="129">
        <f t="shared" si="2"/>
        <v>180000</v>
      </c>
      <c r="BQ277" s="129">
        <f t="shared" si="3"/>
        <v>225000</v>
      </c>
      <c r="BR277" s="129">
        <f t="shared" si="4"/>
        <v>360000</v>
      </c>
    </row>
    <row r="278" ht="14.25" customHeight="1">
      <c r="A278" s="63">
        <f t="shared" si="12"/>
        <v>275</v>
      </c>
      <c r="C278" s="205">
        <f t="shared" si="33"/>
        <v>0</v>
      </c>
      <c r="D278" s="176">
        <f t="shared" si="34"/>
        <v>108822.0251</v>
      </c>
      <c r="E278" s="206">
        <f t="shared" si="5"/>
        <v>108822.0251</v>
      </c>
      <c r="F278" s="129"/>
      <c r="G278" s="205">
        <f t="shared" si="15"/>
        <v>32000</v>
      </c>
      <c r="H278" s="206">
        <f t="shared" si="16"/>
        <v>93000</v>
      </c>
      <c r="I278" s="129"/>
      <c r="J278" s="207">
        <f t="shared" si="35"/>
        <v>89853.94499</v>
      </c>
      <c r="K278" s="208">
        <f t="shared" si="54"/>
        <v>60752.56155</v>
      </c>
      <c r="L278" s="129"/>
      <c r="M278" s="129"/>
      <c r="N278" s="129"/>
      <c r="O278" s="129"/>
      <c r="P278" s="129"/>
      <c r="Q278" s="129">
        <v>0.0</v>
      </c>
      <c r="R278" s="129">
        <v>0.0</v>
      </c>
      <c r="S278" s="129">
        <f t="shared" ref="S278:T278" si="592">+IF(Q278=1,RAND(),0)</f>
        <v>0</v>
      </c>
      <c r="T278" s="129">
        <f t="shared" si="592"/>
        <v>0</v>
      </c>
      <c r="U278" s="129">
        <f>+IF(S278=0,0,IF(S278&lt;=Hoja2!$N$5,Hoja2!$M$5,IF(Hoja2!M277&lt;=Hoja2!$N$6,Hoja2!$M$6,IF(S278&lt;=Hoja2!$N$7,Hoja2!$M$7,IF(S278&lt;=Hoja2!$N$8,Hoja2!$M$8,IF(S278&lt;=Hoja2!$N$9,Hoja2!$M$9,6))))))</f>
        <v>0</v>
      </c>
      <c r="V278" s="129">
        <f>+IF(T278=0,0,IF(T278&lt;=Hoja2!$O$5,Hoja2!$M$5,IF(T278&lt;=Hoja2!$O$6,Hoja2!$M$6,IF(T278&lt;=Hoja2!$O$7,Hoja2!$M$7,IF(T278&lt;=Hoja2!$O$8,Hoja2!$M$8,IF(T278&lt;=Hoja2!$O$9,Hoja2!$M$9,IF(S278&lt;=Hoja2!$O$10,Hoja2!$M$10,IF(S278&lt;=Hoja2!$O$11,Hoja2!$M$11,8))))))))</f>
        <v>0</v>
      </c>
      <c r="W278" s="156" t="str">
        <f t="shared" si="7"/>
        <v>si</v>
      </c>
      <c r="X278" s="157" t="str">
        <f t="shared" si="8"/>
        <v>no</v>
      </c>
      <c r="Y278" s="129"/>
      <c r="Z278" s="129"/>
      <c r="AA278" s="158">
        <f t="shared" si="37"/>
        <v>0</v>
      </c>
      <c r="AB278" s="159">
        <f t="shared" si="38"/>
        <v>0</v>
      </c>
      <c r="AC278" s="159">
        <f t="shared" si="39"/>
        <v>0</v>
      </c>
      <c r="AD278" s="159">
        <f t="shared" si="40"/>
        <v>0</v>
      </c>
      <c r="AE278" s="209">
        <f t="shared" si="41"/>
        <v>0</v>
      </c>
      <c r="AF278" s="210">
        <f t="shared" si="42"/>
        <v>0</v>
      </c>
      <c r="AG278" s="210">
        <f t="shared" si="43"/>
        <v>0</v>
      </c>
      <c r="AH278" s="210">
        <f t="shared" si="44"/>
        <v>0</v>
      </c>
      <c r="AI278" s="211">
        <f t="shared" si="45"/>
        <v>0</v>
      </c>
      <c r="AJ278" s="212">
        <f t="shared" si="46"/>
        <v>0</v>
      </c>
      <c r="AK278" s="129"/>
      <c r="AL278" s="213">
        <f t="shared" si="47"/>
        <v>0</v>
      </c>
      <c r="AM278" s="214">
        <f t="shared" si="48"/>
        <v>0</v>
      </c>
      <c r="AN278" s="214">
        <f t="shared" si="49"/>
        <v>75000</v>
      </c>
      <c r="AO278" s="215">
        <f t="shared" si="23"/>
        <v>0</v>
      </c>
      <c r="AP278" s="172">
        <f t="shared" si="9"/>
        <v>251177.9749</v>
      </c>
      <c r="AQ278" s="129"/>
      <c r="AR278" s="216">
        <f t="shared" si="50"/>
        <v>0</v>
      </c>
      <c r="AS278" s="217">
        <f t="shared" si="51"/>
        <v>-1135.250971</v>
      </c>
      <c r="AT278" s="217">
        <f t="shared" si="24"/>
        <v>1000</v>
      </c>
      <c r="AU278" s="218">
        <f t="shared" si="30"/>
        <v>3000</v>
      </c>
      <c r="AV278" s="129"/>
      <c r="AW278" s="219">
        <f t="shared" ref="AW278:AX278" si="593">+IF(SUM(U273:U277)&gt;SUM(AW273:AW277),1,0)</f>
        <v>0</v>
      </c>
      <c r="AX278" s="220">
        <f t="shared" si="593"/>
        <v>0</v>
      </c>
      <c r="AY278" s="129"/>
      <c r="AZ278" s="181">
        <f t="shared" si="11"/>
        <v>1799.923715</v>
      </c>
      <c r="BA278" s="129"/>
      <c r="BB278" s="129"/>
      <c r="BC278" s="129"/>
      <c r="BD278" s="129"/>
      <c r="BE278" s="129"/>
      <c r="BF278" s="129"/>
      <c r="BG278" s="129"/>
      <c r="BH278" s="129"/>
      <c r="BI278" s="129"/>
      <c r="BJ278" s="129"/>
      <c r="BK278" s="129"/>
      <c r="BL278" s="129"/>
      <c r="BM278" s="129"/>
      <c r="BN278" s="129"/>
      <c r="BO278" s="129"/>
      <c r="BP278" s="129">
        <f t="shared" si="2"/>
        <v>180000</v>
      </c>
      <c r="BQ278" s="129">
        <f t="shared" si="3"/>
        <v>225000</v>
      </c>
      <c r="BR278" s="129">
        <f t="shared" si="4"/>
        <v>360000</v>
      </c>
    </row>
    <row r="279" ht="14.25" customHeight="1">
      <c r="A279" s="63">
        <f t="shared" si="12"/>
        <v>276</v>
      </c>
      <c r="C279" s="205">
        <f t="shared" si="33"/>
        <v>80200</v>
      </c>
      <c r="D279" s="176">
        <f t="shared" si="34"/>
        <v>46277.2272</v>
      </c>
      <c r="E279" s="206">
        <f t="shared" si="5"/>
        <v>126477.2272</v>
      </c>
      <c r="F279" s="129"/>
      <c r="G279" s="205">
        <f t="shared" si="15"/>
        <v>31000</v>
      </c>
      <c r="H279" s="206">
        <f t="shared" si="16"/>
        <v>90000</v>
      </c>
      <c r="I279" s="129"/>
      <c r="J279" s="207">
        <f t="shared" si="35"/>
        <v>26396.95198</v>
      </c>
      <c r="K279" s="208">
        <f t="shared" si="54"/>
        <v>83764.39153</v>
      </c>
      <c r="L279" s="129"/>
      <c r="M279" s="129"/>
      <c r="N279" s="129"/>
      <c r="O279" s="129"/>
      <c r="P279" s="129"/>
      <c r="Q279" s="129">
        <v>0.0</v>
      </c>
      <c r="R279" s="129">
        <v>0.0</v>
      </c>
      <c r="S279" s="129">
        <f t="shared" ref="S279:T279" si="594">+IF(Q279=1,RAND(),0)</f>
        <v>0</v>
      </c>
      <c r="T279" s="129">
        <f t="shared" si="594"/>
        <v>0</v>
      </c>
      <c r="U279" s="129">
        <f>+IF(S279=0,0,IF(S279&lt;=Hoja2!$N$5,Hoja2!$M$5,IF(Hoja2!M278&lt;=Hoja2!$N$6,Hoja2!$M$6,IF(S279&lt;=Hoja2!$N$7,Hoja2!$M$7,IF(S279&lt;=Hoja2!$N$8,Hoja2!$M$8,IF(S279&lt;=Hoja2!$N$9,Hoja2!$M$9,6))))))</f>
        <v>0</v>
      </c>
      <c r="V279" s="129">
        <f>+IF(T279=0,0,IF(T279&lt;=Hoja2!$O$5,Hoja2!$M$5,IF(T279&lt;=Hoja2!$O$6,Hoja2!$M$6,IF(T279&lt;=Hoja2!$O$7,Hoja2!$M$7,IF(T279&lt;=Hoja2!$O$8,Hoja2!$M$8,IF(T279&lt;=Hoja2!$O$9,Hoja2!$M$9,IF(S279&lt;=Hoja2!$O$10,Hoja2!$M$10,IF(S279&lt;=Hoja2!$O$11,Hoja2!$M$11,8))))))))</f>
        <v>0</v>
      </c>
      <c r="W279" s="156" t="str">
        <f t="shared" si="7"/>
        <v>si</v>
      </c>
      <c r="X279" s="157" t="str">
        <f t="shared" si="8"/>
        <v>no</v>
      </c>
      <c r="Y279" s="129"/>
      <c r="Z279" s="129"/>
      <c r="AA279" s="158">
        <f t="shared" si="37"/>
        <v>0</v>
      </c>
      <c r="AB279" s="159">
        <f t="shared" si="38"/>
        <v>0</v>
      </c>
      <c r="AC279" s="159">
        <f t="shared" si="39"/>
        <v>73000</v>
      </c>
      <c r="AD279" s="159">
        <f t="shared" si="40"/>
        <v>0</v>
      </c>
      <c r="AE279" s="209">
        <f t="shared" si="41"/>
        <v>0</v>
      </c>
      <c r="AF279" s="210">
        <f t="shared" si="42"/>
        <v>0</v>
      </c>
      <c r="AG279" s="210">
        <f t="shared" si="43"/>
        <v>0</v>
      </c>
      <c r="AH279" s="210">
        <f t="shared" si="44"/>
        <v>0</v>
      </c>
      <c r="AI279" s="211">
        <f t="shared" si="45"/>
        <v>0</v>
      </c>
      <c r="AJ279" s="212">
        <f t="shared" si="46"/>
        <v>0</v>
      </c>
      <c r="AK279" s="129"/>
      <c r="AL279" s="213">
        <f t="shared" si="47"/>
        <v>115200</v>
      </c>
      <c r="AM279" s="214">
        <f t="shared" si="48"/>
        <v>0</v>
      </c>
      <c r="AN279" s="214">
        <f t="shared" si="49"/>
        <v>75000</v>
      </c>
      <c r="AO279" s="215">
        <f t="shared" si="23"/>
        <v>0</v>
      </c>
      <c r="AP279" s="172">
        <f t="shared" si="9"/>
        <v>233522.7728</v>
      </c>
      <c r="AQ279" s="129"/>
      <c r="AR279" s="216">
        <f t="shared" si="50"/>
        <v>35000</v>
      </c>
      <c r="AS279" s="217">
        <f t="shared" si="51"/>
        <v>29544.79793</v>
      </c>
      <c r="AT279" s="217">
        <f t="shared" si="24"/>
        <v>1000</v>
      </c>
      <c r="AU279" s="218">
        <f t="shared" si="30"/>
        <v>3000</v>
      </c>
      <c r="AV279" s="129"/>
      <c r="AW279" s="219">
        <f t="shared" ref="AW279:AX279" si="595">+IF(SUM(U274:U278)&gt;SUM(AW274:AW278),1,0)</f>
        <v>0</v>
      </c>
      <c r="AX279" s="220">
        <f t="shared" si="595"/>
        <v>0</v>
      </c>
      <c r="AY279" s="129"/>
      <c r="AZ279" s="181">
        <f t="shared" si="11"/>
        <v>3227.546168</v>
      </c>
      <c r="BA279" s="129"/>
      <c r="BB279" s="129"/>
      <c r="BC279" s="129"/>
      <c r="BD279" s="129"/>
      <c r="BE279" s="129"/>
      <c r="BF279" s="129"/>
      <c r="BG279" s="129"/>
      <c r="BH279" s="129"/>
      <c r="BI279" s="129"/>
      <c r="BJ279" s="129"/>
      <c r="BK279" s="129"/>
      <c r="BL279" s="129"/>
      <c r="BM279" s="129"/>
      <c r="BN279" s="129"/>
      <c r="BO279" s="129"/>
      <c r="BP279" s="129">
        <f t="shared" si="2"/>
        <v>180000</v>
      </c>
      <c r="BQ279" s="129">
        <f t="shared" si="3"/>
        <v>225000</v>
      </c>
      <c r="BR279" s="129">
        <f t="shared" si="4"/>
        <v>360000</v>
      </c>
    </row>
    <row r="280" ht="14.25" customHeight="1">
      <c r="A280" s="63">
        <f t="shared" si="12"/>
        <v>277</v>
      </c>
      <c r="C280" s="205">
        <f t="shared" si="33"/>
        <v>150000</v>
      </c>
      <c r="D280" s="176">
        <f t="shared" si="34"/>
        <v>58568.98277</v>
      </c>
      <c r="E280" s="206">
        <f t="shared" si="5"/>
        <v>208568.9828</v>
      </c>
      <c r="F280" s="129"/>
      <c r="G280" s="205">
        <f t="shared" si="15"/>
        <v>30000</v>
      </c>
      <c r="H280" s="206">
        <f t="shared" si="16"/>
        <v>87000</v>
      </c>
      <c r="I280" s="129"/>
      <c r="J280" s="207">
        <f t="shared" si="35"/>
        <v>36456.12241</v>
      </c>
      <c r="K280" s="208">
        <f t="shared" si="54"/>
        <v>106471.2666</v>
      </c>
      <c r="L280" s="129"/>
      <c r="M280" s="129"/>
      <c r="N280" s="129"/>
      <c r="O280" s="129"/>
      <c r="P280" s="129"/>
      <c r="Q280" s="129">
        <v>1.0</v>
      </c>
      <c r="R280" s="129">
        <v>0.0</v>
      </c>
      <c r="S280" s="129">
        <f t="shared" ref="S280:T280" si="596">+IF(Q280=1,RAND(),0)</f>
        <v>0.9860729369</v>
      </c>
      <c r="T280" s="129">
        <f t="shared" si="596"/>
        <v>0</v>
      </c>
      <c r="U280" s="129">
        <f>+IF(S280=0,0,IF(S280&lt;=Hoja2!$N$5,Hoja2!$M$5,IF(Hoja2!M279&lt;=Hoja2!$N$6,Hoja2!$M$6,IF(S280&lt;=Hoja2!$N$7,Hoja2!$M$7,IF(S280&lt;=Hoja2!$N$8,Hoja2!$M$8,IF(S280&lt;=Hoja2!$N$9,Hoja2!$M$9,6))))))</f>
        <v>2</v>
      </c>
      <c r="V280" s="129">
        <f>+IF(T280=0,0,IF(T280&lt;=Hoja2!$O$5,Hoja2!$M$5,IF(T280&lt;=Hoja2!$O$6,Hoja2!$M$6,IF(T280&lt;=Hoja2!$O$7,Hoja2!$M$7,IF(T280&lt;=Hoja2!$O$8,Hoja2!$M$8,IF(T280&lt;=Hoja2!$O$9,Hoja2!$M$9,IF(S280&lt;=Hoja2!$O$10,Hoja2!$M$10,IF(S280&lt;=Hoja2!$O$11,Hoja2!$M$11,8))))))))</f>
        <v>0</v>
      </c>
      <c r="W280" s="156" t="str">
        <f t="shared" si="7"/>
        <v>si</v>
      </c>
      <c r="X280" s="157" t="str">
        <f t="shared" si="8"/>
        <v>no</v>
      </c>
      <c r="Y280" s="129"/>
      <c r="Z280" s="129"/>
      <c r="AA280" s="158">
        <f t="shared" si="37"/>
        <v>0</v>
      </c>
      <c r="AB280" s="159">
        <f t="shared" si="38"/>
        <v>0</v>
      </c>
      <c r="AC280" s="159">
        <f t="shared" si="39"/>
        <v>0</v>
      </c>
      <c r="AD280" s="159">
        <f t="shared" si="40"/>
        <v>0</v>
      </c>
      <c r="AE280" s="209">
        <f t="shared" si="41"/>
        <v>0</v>
      </c>
      <c r="AF280" s="210">
        <f t="shared" si="42"/>
        <v>0</v>
      </c>
      <c r="AG280" s="210">
        <f t="shared" si="43"/>
        <v>0</v>
      </c>
      <c r="AH280" s="210">
        <f t="shared" si="44"/>
        <v>0</v>
      </c>
      <c r="AI280" s="211">
        <f t="shared" si="45"/>
        <v>0</v>
      </c>
      <c r="AJ280" s="212">
        <f t="shared" si="46"/>
        <v>0</v>
      </c>
      <c r="AK280" s="129"/>
      <c r="AL280" s="213">
        <f t="shared" si="47"/>
        <v>104800</v>
      </c>
      <c r="AM280" s="214">
        <f t="shared" si="48"/>
        <v>0</v>
      </c>
      <c r="AN280" s="214">
        <f t="shared" si="49"/>
        <v>0</v>
      </c>
      <c r="AO280" s="215">
        <f t="shared" si="23"/>
        <v>0</v>
      </c>
      <c r="AP280" s="172">
        <f t="shared" si="9"/>
        <v>151431.0172</v>
      </c>
      <c r="AQ280" s="129"/>
      <c r="AR280" s="216">
        <f t="shared" si="50"/>
        <v>35000</v>
      </c>
      <c r="AS280" s="217">
        <f t="shared" si="51"/>
        <v>29708.24444</v>
      </c>
      <c r="AT280" s="217">
        <f t="shared" si="24"/>
        <v>1000</v>
      </c>
      <c r="AU280" s="218">
        <f t="shared" si="30"/>
        <v>3000</v>
      </c>
      <c r="AV280" s="129"/>
      <c r="AW280" s="219">
        <f t="shared" ref="AW280:AX280" si="597">+IF(SUM(U275:U279)&gt;SUM(AW275:AW279),1,0)</f>
        <v>0</v>
      </c>
      <c r="AX280" s="220">
        <f t="shared" si="597"/>
        <v>0</v>
      </c>
      <c r="AY280" s="129"/>
      <c r="AZ280" s="181">
        <f t="shared" si="11"/>
        <v>2491.506887</v>
      </c>
      <c r="BA280" s="129"/>
      <c r="BB280" s="129"/>
      <c r="BC280" s="129"/>
      <c r="BD280" s="129"/>
      <c r="BE280" s="129"/>
      <c r="BF280" s="129"/>
      <c r="BG280" s="129"/>
      <c r="BH280" s="129"/>
      <c r="BI280" s="129"/>
      <c r="BJ280" s="129"/>
      <c r="BK280" s="129"/>
      <c r="BL280" s="129"/>
      <c r="BM280" s="129"/>
      <c r="BN280" s="129"/>
      <c r="BO280" s="129"/>
      <c r="BP280" s="129">
        <f t="shared" si="2"/>
        <v>180000</v>
      </c>
      <c r="BQ280" s="129">
        <f t="shared" si="3"/>
        <v>225000</v>
      </c>
      <c r="BR280" s="129">
        <f t="shared" si="4"/>
        <v>360000</v>
      </c>
    </row>
    <row r="281" ht="14.25" customHeight="1">
      <c r="A281" s="63">
        <f t="shared" si="12"/>
        <v>278</v>
      </c>
      <c r="C281" s="205">
        <f t="shared" si="33"/>
        <v>115000</v>
      </c>
      <c r="D281" s="176">
        <f t="shared" si="34"/>
        <v>70968.93619</v>
      </c>
      <c r="E281" s="206">
        <f t="shared" si="5"/>
        <v>185968.9362</v>
      </c>
      <c r="F281" s="129"/>
      <c r="G281" s="205">
        <f t="shared" si="15"/>
        <v>29000</v>
      </c>
      <c r="H281" s="206">
        <f t="shared" si="16"/>
        <v>84000</v>
      </c>
      <c r="I281" s="129"/>
      <c r="J281" s="207">
        <f t="shared" si="35"/>
        <v>46518.72776</v>
      </c>
      <c r="K281" s="208">
        <f t="shared" si="54"/>
        <v>129471.335</v>
      </c>
      <c r="L281" s="129"/>
      <c r="M281" s="129"/>
      <c r="N281" s="129"/>
      <c r="O281" s="129"/>
      <c r="P281" s="129"/>
      <c r="Q281" s="129">
        <v>0.0</v>
      </c>
      <c r="R281" s="129">
        <v>0.0</v>
      </c>
      <c r="S281" s="129">
        <f t="shared" ref="S281:T281" si="598">+IF(Q281=1,RAND(),0)</f>
        <v>0</v>
      </c>
      <c r="T281" s="129">
        <f t="shared" si="598"/>
        <v>0</v>
      </c>
      <c r="U281" s="129">
        <f>+IF(S281=0,0,IF(S281&lt;=Hoja2!$N$5,Hoja2!$M$5,IF(Hoja2!M280&lt;=Hoja2!$N$6,Hoja2!$M$6,IF(S281&lt;=Hoja2!$N$7,Hoja2!$M$7,IF(S281&lt;=Hoja2!$N$8,Hoja2!$M$8,IF(S281&lt;=Hoja2!$N$9,Hoja2!$M$9,6))))))</f>
        <v>0</v>
      </c>
      <c r="V281" s="129">
        <f>+IF(T281=0,0,IF(T281&lt;=Hoja2!$O$5,Hoja2!$M$5,IF(T281&lt;=Hoja2!$O$6,Hoja2!$M$6,IF(T281&lt;=Hoja2!$O$7,Hoja2!$M$7,IF(T281&lt;=Hoja2!$O$8,Hoja2!$M$8,IF(T281&lt;=Hoja2!$O$9,Hoja2!$M$9,IF(S281&lt;=Hoja2!$O$10,Hoja2!$M$10,IF(S281&lt;=Hoja2!$O$11,Hoja2!$M$11,8))))))))</f>
        <v>0</v>
      </c>
      <c r="W281" s="156" t="str">
        <f t="shared" si="7"/>
        <v>si</v>
      </c>
      <c r="X281" s="157" t="str">
        <f t="shared" si="8"/>
        <v>no</v>
      </c>
      <c r="Y281" s="129"/>
      <c r="Z281" s="129"/>
      <c r="AA281" s="158">
        <f t="shared" si="37"/>
        <v>0</v>
      </c>
      <c r="AB281" s="159">
        <f t="shared" si="38"/>
        <v>0</v>
      </c>
      <c r="AC281" s="159">
        <f t="shared" si="39"/>
        <v>0</v>
      </c>
      <c r="AD281" s="159">
        <f t="shared" si="40"/>
        <v>0</v>
      </c>
      <c r="AE281" s="209">
        <f t="shared" si="41"/>
        <v>0</v>
      </c>
      <c r="AF281" s="210">
        <f t="shared" si="42"/>
        <v>0</v>
      </c>
      <c r="AG281" s="210">
        <f t="shared" si="43"/>
        <v>0</v>
      </c>
      <c r="AH281" s="210">
        <f t="shared" si="44"/>
        <v>0</v>
      </c>
      <c r="AI281" s="211">
        <f t="shared" si="45"/>
        <v>0</v>
      </c>
      <c r="AJ281" s="212">
        <f t="shared" si="46"/>
        <v>0</v>
      </c>
      <c r="AK281" s="129"/>
      <c r="AL281" s="213">
        <f t="shared" si="47"/>
        <v>0</v>
      </c>
      <c r="AM281" s="214">
        <f t="shared" si="48"/>
        <v>0</v>
      </c>
      <c r="AN281" s="214">
        <f t="shared" si="49"/>
        <v>0</v>
      </c>
      <c r="AO281" s="215">
        <f t="shared" si="23"/>
        <v>0</v>
      </c>
      <c r="AP281" s="172">
        <f t="shared" si="9"/>
        <v>174031.0638</v>
      </c>
      <c r="AQ281" s="129"/>
      <c r="AR281" s="216">
        <f t="shared" si="50"/>
        <v>35000</v>
      </c>
      <c r="AS281" s="217">
        <f t="shared" si="51"/>
        <v>29600.04658</v>
      </c>
      <c r="AT281" s="217">
        <f t="shared" si="24"/>
        <v>1000</v>
      </c>
      <c r="AU281" s="218">
        <f t="shared" si="30"/>
        <v>3000</v>
      </c>
      <c r="AV281" s="129"/>
      <c r="AW281" s="219">
        <f t="shared" ref="AW281:AX281" si="599">+IF(SUM(U276:U280)&gt;SUM(AW276:AW280),1,0)</f>
        <v>1</v>
      </c>
      <c r="AX281" s="220">
        <f t="shared" si="599"/>
        <v>0</v>
      </c>
      <c r="AY281" s="129"/>
      <c r="AZ281" s="181">
        <f t="shared" si="11"/>
        <v>2005.756716</v>
      </c>
      <c r="BA281" s="129"/>
      <c r="BB281" s="129"/>
      <c r="BC281" s="129"/>
      <c r="BD281" s="129"/>
      <c r="BE281" s="129"/>
      <c r="BF281" s="129"/>
      <c r="BG281" s="129"/>
      <c r="BH281" s="129"/>
      <c r="BI281" s="129"/>
      <c r="BJ281" s="129"/>
      <c r="BK281" s="129"/>
      <c r="BL281" s="129"/>
      <c r="BM281" s="129"/>
      <c r="BN281" s="129"/>
      <c r="BO281" s="129"/>
      <c r="BP281" s="129">
        <f t="shared" si="2"/>
        <v>180000</v>
      </c>
      <c r="BQ281" s="129">
        <f t="shared" si="3"/>
        <v>225000</v>
      </c>
      <c r="BR281" s="129">
        <f t="shared" si="4"/>
        <v>360000</v>
      </c>
    </row>
    <row r="282" ht="14.25" customHeight="1">
      <c r="A282" s="63">
        <f t="shared" si="12"/>
        <v>279</v>
      </c>
      <c r="C282" s="205">
        <f t="shared" si="33"/>
        <v>153000</v>
      </c>
      <c r="D282" s="176">
        <f t="shared" si="34"/>
        <v>84568.76197</v>
      </c>
      <c r="E282" s="206">
        <f t="shared" si="5"/>
        <v>237568.762</v>
      </c>
      <c r="F282" s="129"/>
      <c r="G282" s="205">
        <f t="shared" si="15"/>
        <v>28000</v>
      </c>
      <c r="H282" s="206">
        <f t="shared" si="16"/>
        <v>81000</v>
      </c>
      <c r="I282" s="129"/>
      <c r="J282" s="207">
        <f t="shared" si="35"/>
        <v>56503.19686</v>
      </c>
      <c r="K282" s="208">
        <f t="shared" si="54"/>
        <v>152810.6537</v>
      </c>
      <c r="L282" s="129"/>
      <c r="M282" s="129"/>
      <c r="N282" s="129"/>
      <c r="O282" s="129"/>
      <c r="P282" s="129"/>
      <c r="Q282" s="129">
        <v>0.0</v>
      </c>
      <c r="R282" s="129">
        <v>0.0</v>
      </c>
      <c r="S282" s="129">
        <f t="shared" ref="S282:T282" si="600">+IF(Q282=1,RAND(),0)</f>
        <v>0</v>
      </c>
      <c r="T282" s="129">
        <f t="shared" si="600"/>
        <v>0</v>
      </c>
      <c r="U282" s="129">
        <f>+IF(S282=0,0,IF(S282&lt;=Hoja2!$N$5,Hoja2!$M$5,IF(Hoja2!M281&lt;=Hoja2!$N$6,Hoja2!$M$6,IF(S282&lt;=Hoja2!$N$7,Hoja2!$M$7,IF(S282&lt;=Hoja2!$N$8,Hoja2!$M$8,IF(S282&lt;=Hoja2!$N$9,Hoja2!$M$9,6))))))</f>
        <v>0</v>
      </c>
      <c r="V282" s="129">
        <f>+IF(T282=0,0,IF(T282&lt;=Hoja2!$O$5,Hoja2!$M$5,IF(T282&lt;=Hoja2!$O$6,Hoja2!$M$6,IF(T282&lt;=Hoja2!$O$7,Hoja2!$M$7,IF(T282&lt;=Hoja2!$O$8,Hoja2!$M$8,IF(T282&lt;=Hoja2!$O$9,Hoja2!$M$9,IF(S282&lt;=Hoja2!$O$10,Hoja2!$M$10,IF(S282&lt;=Hoja2!$O$11,Hoja2!$M$11,8))))))))</f>
        <v>0</v>
      </c>
      <c r="W282" s="156" t="str">
        <f t="shared" si="7"/>
        <v>si</v>
      </c>
      <c r="X282" s="157" t="str">
        <f t="shared" si="8"/>
        <v>no</v>
      </c>
      <c r="Y282" s="129"/>
      <c r="Z282" s="129"/>
      <c r="AA282" s="158">
        <f t="shared" si="37"/>
        <v>0</v>
      </c>
      <c r="AB282" s="159">
        <f t="shared" si="38"/>
        <v>0</v>
      </c>
      <c r="AC282" s="159">
        <f t="shared" si="39"/>
        <v>0</v>
      </c>
      <c r="AD282" s="159">
        <f t="shared" si="40"/>
        <v>0</v>
      </c>
      <c r="AE282" s="209">
        <f t="shared" si="41"/>
        <v>0</v>
      </c>
      <c r="AF282" s="210">
        <f t="shared" si="42"/>
        <v>0</v>
      </c>
      <c r="AG282" s="210">
        <f t="shared" si="43"/>
        <v>0</v>
      </c>
      <c r="AH282" s="210">
        <f t="shared" si="44"/>
        <v>0</v>
      </c>
      <c r="AI282" s="211">
        <f t="shared" si="45"/>
        <v>0</v>
      </c>
      <c r="AJ282" s="212">
        <f t="shared" si="46"/>
        <v>0</v>
      </c>
      <c r="AK282" s="129"/>
      <c r="AL282" s="213">
        <f t="shared" si="47"/>
        <v>73000</v>
      </c>
      <c r="AM282" s="214">
        <f t="shared" si="48"/>
        <v>0</v>
      </c>
      <c r="AN282" s="214">
        <f t="shared" si="49"/>
        <v>0</v>
      </c>
      <c r="AO282" s="215">
        <f t="shared" si="23"/>
        <v>0</v>
      </c>
      <c r="AP282" s="172">
        <f t="shared" si="9"/>
        <v>122431.238</v>
      </c>
      <c r="AQ282" s="129"/>
      <c r="AR282" s="216">
        <f t="shared" si="50"/>
        <v>35000</v>
      </c>
      <c r="AS282" s="217">
        <f t="shared" si="51"/>
        <v>28400.17422</v>
      </c>
      <c r="AT282" s="217">
        <f t="shared" si="24"/>
        <v>1000</v>
      </c>
      <c r="AU282" s="218">
        <f t="shared" si="30"/>
        <v>3000</v>
      </c>
      <c r="AV282" s="129"/>
      <c r="AW282" s="219">
        <f t="shared" ref="AW282:AX282" si="601">+IF(SUM(U277:U281)&gt;SUM(AW277:AW281),1,0)</f>
        <v>1</v>
      </c>
      <c r="AX282" s="220">
        <f t="shared" si="601"/>
        <v>0</v>
      </c>
      <c r="AY282" s="129"/>
      <c r="AZ282" s="181">
        <f t="shared" si="11"/>
        <v>2063.114729</v>
      </c>
      <c r="BA282" s="129"/>
      <c r="BB282" s="129"/>
      <c r="BC282" s="129"/>
      <c r="BD282" s="129"/>
      <c r="BE282" s="129"/>
      <c r="BF282" s="129"/>
      <c r="BG282" s="129"/>
      <c r="BH282" s="129"/>
      <c r="BI282" s="129"/>
      <c r="BJ282" s="129"/>
      <c r="BK282" s="129"/>
      <c r="BL282" s="129"/>
      <c r="BM282" s="129"/>
      <c r="BN282" s="129"/>
      <c r="BO282" s="129"/>
      <c r="BP282" s="129">
        <f t="shared" si="2"/>
        <v>180000</v>
      </c>
      <c r="BQ282" s="129">
        <f t="shared" si="3"/>
        <v>225000</v>
      </c>
      <c r="BR282" s="129">
        <f t="shared" si="4"/>
        <v>360000</v>
      </c>
    </row>
    <row r="283" ht="14.25" customHeight="1">
      <c r="A283" s="63">
        <f t="shared" si="12"/>
        <v>280</v>
      </c>
      <c r="C283" s="205">
        <f t="shared" si="33"/>
        <v>118000</v>
      </c>
      <c r="D283" s="176">
        <f t="shared" si="34"/>
        <v>97634.14007</v>
      </c>
      <c r="E283" s="206">
        <f t="shared" si="5"/>
        <v>215634.1401</v>
      </c>
      <c r="F283" s="129"/>
      <c r="G283" s="205">
        <f t="shared" si="15"/>
        <v>27000</v>
      </c>
      <c r="H283" s="206">
        <f t="shared" si="16"/>
        <v>78000</v>
      </c>
      <c r="I283" s="129"/>
      <c r="J283" s="207">
        <f t="shared" si="35"/>
        <v>66777.75597</v>
      </c>
      <c r="K283" s="208">
        <f t="shared" si="54"/>
        <v>65334.05107</v>
      </c>
      <c r="L283" s="129"/>
      <c r="M283" s="129"/>
      <c r="N283" s="129"/>
      <c r="O283" s="129"/>
      <c r="P283" s="129"/>
      <c r="Q283" s="129">
        <v>0.0</v>
      </c>
      <c r="R283" s="129">
        <v>0.0</v>
      </c>
      <c r="S283" s="129">
        <f t="shared" ref="S283:T283" si="602">+IF(Q283=1,RAND(),0)</f>
        <v>0</v>
      </c>
      <c r="T283" s="129">
        <f t="shared" si="602"/>
        <v>0</v>
      </c>
      <c r="U283" s="129">
        <f>+IF(S283=0,0,IF(S283&lt;=Hoja2!$N$5,Hoja2!$M$5,IF(Hoja2!M282&lt;=Hoja2!$N$6,Hoja2!$M$6,IF(S283&lt;=Hoja2!$N$7,Hoja2!$M$7,IF(S283&lt;=Hoja2!$N$8,Hoja2!$M$8,IF(S283&lt;=Hoja2!$N$9,Hoja2!$M$9,6))))))</f>
        <v>0</v>
      </c>
      <c r="V283" s="129">
        <f>+IF(T283=0,0,IF(T283&lt;=Hoja2!$O$5,Hoja2!$M$5,IF(T283&lt;=Hoja2!$O$6,Hoja2!$M$6,IF(T283&lt;=Hoja2!$O$7,Hoja2!$M$7,IF(T283&lt;=Hoja2!$O$8,Hoja2!$M$8,IF(T283&lt;=Hoja2!$O$9,Hoja2!$M$9,IF(S283&lt;=Hoja2!$O$10,Hoja2!$M$10,IF(S283&lt;=Hoja2!$O$11,Hoja2!$M$11,8))))))))</f>
        <v>0</v>
      </c>
      <c r="W283" s="156" t="str">
        <f t="shared" si="7"/>
        <v>si</v>
      </c>
      <c r="X283" s="157" t="str">
        <f t="shared" si="8"/>
        <v>no</v>
      </c>
      <c r="Y283" s="129"/>
      <c r="Z283" s="129"/>
      <c r="AA283" s="158">
        <f t="shared" si="37"/>
        <v>0</v>
      </c>
      <c r="AB283" s="159">
        <f t="shared" si="38"/>
        <v>0</v>
      </c>
      <c r="AC283" s="159">
        <f t="shared" si="39"/>
        <v>0</v>
      </c>
      <c r="AD283" s="159">
        <f t="shared" si="40"/>
        <v>0</v>
      </c>
      <c r="AE283" s="209">
        <f t="shared" si="41"/>
        <v>110000</v>
      </c>
      <c r="AF283" s="210">
        <f t="shared" si="42"/>
        <v>0</v>
      </c>
      <c r="AG283" s="210">
        <f t="shared" si="43"/>
        <v>0</v>
      </c>
      <c r="AH283" s="210">
        <f t="shared" si="44"/>
        <v>0</v>
      </c>
      <c r="AI283" s="211">
        <f t="shared" si="45"/>
        <v>0</v>
      </c>
      <c r="AJ283" s="212">
        <f t="shared" si="46"/>
        <v>0</v>
      </c>
      <c r="AK283" s="129"/>
      <c r="AL283" s="213">
        <f t="shared" si="47"/>
        <v>0</v>
      </c>
      <c r="AM283" s="214">
        <f t="shared" si="48"/>
        <v>0</v>
      </c>
      <c r="AN283" s="214">
        <f t="shared" si="49"/>
        <v>0</v>
      </c>
      <c r="AO283" s="215">
        <f t="shared" si="23"/>
        <v>0</v>
      </c>
      <c r="AP283" s="172">
        <f t="shared" si="9"/>
        <v>144365.8599</v>
      </c>
      <c r="AQ283" s="129"/>
      <c r="AR283" s="216">
        <f t="shared" si="50"/>
        <v>35000</v>
      </c>
      <c r="AS283" s="217">
        <f t="shared" si="51"/>
        <v>28934.6219</v>
      </c>
      <c r="AT283" s="217">
        <f t="shared" si="24"/>
        <v>1000</v>
      </c>
      <c r="AU283" s="218">
        <f t="shared" si="30"/>
        <v>3000</v>
      </c>
      <c r="AV283" s="129"/>
      <c r="AW283" s="219">
        <f t="shared" ref="AW283:AX283" si="603">+IF(SUM(U278:U282)&gt;SUM(AW278:AW282),1,0)</f>
        <v>0</v>
      </c>
      <c r="AX283" s="220">
        <f t="shared" si="603"/>
        <v>0</v>
      </c>
      <c r="AY283" s="129"/>
      <c r="AZ283" s="181">
        <f t="shared" si="11"/>
        <v>2801.127301</v>
      </c>
      <c r="BA283" s="129"/>
      <c r="BB283" s="129"/>
      <c r="BC283" s="129"/>
      <c r="BD283" s="129"/>
      <c r="BE283" s="129"/>
      <c r="BF283" s="129"/>
      <c r="BG283" s="129"/>
      <c r="BH283" s="129"/>
      <c r="BI283" s="129"/>
      <c r="BJ283" s="129"/>
      <c r="BK283" s="129"/>
      <c r="BL283" s="129"/>
      <c r="BM283" s="129"/>
      <c r="BN283" s="129"/>
      <c r="BO283" s="129"/>
      <c r="BP283" s="129">
        <f t="shared" si="2"/>
        <v>180000</v>
      </c>
      <c r="BQ283" s="129">
        <f t="shared" si="3"/>
        <v>225000</v>
      </c>
      <c r="BR283" s="129">
        <f t="shared" si="4"/>
        <v>360000</v>
      </c>
    </row>
    <row r="284" ht="14.25" customHeight="1">
      <c r="A284" s="63">
        <f t="shared" si="12"/>
        <v>281</v>
      </c>
      <c r="C284" s="205">
        <f t="shared" si="33"/>
        <v>83000</v>
      </c>
      <c r="D284" s="176">
        <f t="shared" si="34"/>
        <v>111067.3784</v>
      </c>
      <c r="E284" s="206">
        <f t="shared" si="5"/>
        <v>194067.3784</v>
      </c>
      <c r="F284" s="129"/>
      <c r="G284" s="205">
        <f t="shared" si="15"/>
        <v>26000</v>
      </c>
      <c r="H284" s="206">
        <f t="shared" si="16"/>
        <v>75000</v>
      </c>
      <c r="I284" s="129"/>
      <c r="J284" s="207">
        <f t="shared" si="35"/>
        <v>77401.26946</v>
      </c>
      <c r="K284" s="208">
        <f t="shared" si="54"/>
        <v>88749.69917</v>
      </c>
      <c r="L284" s="129"/>
      <c r="M284" s="129"/>
      <c r="N284" s="129"/>
      <c r="O284" s="129"/>
      <c r="P284" s="129"/>
      <c r="Q284" s="129">
        <v>0.0</v>
      </c>
      <c r="R284" s="129">
        <v>0.0</v>
      </c>
      <c r="S284" s="129">
        <f t="shared" ref="S284:T284" si="604">+IF(Q284=1,RAND(),0)</f>
        <v>0</v>
      </c>
      <c r="T284" s="129">
        <f t="shared" si="604"/>
        <v>0</v>
      </c>
      <c r="U284" s="129">
        <f>+IF(S284=0,0,IF(S284&lt;=Hoja2!$N$5,Hoja2!$M$5,IF(Hoja2!M283&lt;=Hoja2!$N$6,Hoja2!$M$6,IF(S284&lt;=Hoja2!$N$7,Hoja2!$M$7,IF(S284&lt;=Hoja2!$N$8,Hoja2!$M$8,IF(S284&lt;=Hoja2!$N$9,Hoja2!$M$9,6))))))</f>
        <v>0</v>
      </c>
      <c r="V284" s="129">
        <f>+IF(T284=0,0,IF(T284&lt;=Hoja2!$O$5,Hoja2!$M$5,IF(T284&lt;=Hoja2!$O$6,Hoja2!$M$6,IF(T284&lt;=Hoja2!$O$7,Hoja2!$M$7,IF(T284&lt;=Hoja2!$O$8,Hoja2!$M$8,IF(T284&lt;=Hoja2!$O$9,Hoja2!$M$9,IF(S284&lt;=Hoja2!$O$10,Hoja2!$M$10,IF(S284&lt;=Hoja2!$O$11,Hoja2!$M$11,8))))))))</f>
        <v>0</v>
      </c>
      <c r="W284" s="156" t="str">
        <f t="shared" si="7"/>
        <v>si</v>
      </c>
      <c r="X284" s="157" t="str">
        <f t="shared" si="8"/>
        <v>no</v>
      </c>
      <c r="Y284" s="129"/>
      <c r="Z284" s="129"/>
      <c r="AA284" s="158">
        <f t="shared" si="37"/>
        <v>0</v>
      </c>
      <c r="AB284" s="159">
        <f t="shared" si="38"/>
        <v>0</v>
      </c>
      <c r="AC284" s="159">
        <f t="shared" si="39"/>
        <v>0</v>
      </c>
      <c r="AD284" s="159">
        <f t="shared" si="40"/>
        <v>0</v>
      </c>
      <c r="AE284" s="209">
        <f t="shared" si="41"/>
        <v>0</v>
      </c>
      <c r="AF284" s="210">
        <f t="shared" si="42"/>
        <v>0</v>
      </c>
      <c r="AG284" s="210">
        <f t="shared" si="43"/>
        <v>0</v>
      </c>
      <c r="AH284" s="210">
        <f t="shared" si="44"/>
        <v>0</v>
      </c>
      <c r="AI284" s="211">
        <f t="shared" si="45"/>
        <v>0</v>
      </c>
      <c r="AJ284" s="212">
        <f t="shared" si="46"/>
        <v>0</v>
      </c>
      <c r="AK284" s="129"/>
      <c r="AL284" s="213">
        <f t="shared" si="47"/>
        <v>0</v>
      </c>
      <c r="AM284" s="214">
        <f t="shared" si="48"/>
        <v>0</v>
      </c>
      <c r="AN284" s="214">
        <f t="shared" si="49"/>
        <v>0</v>
      </c>
      <c r="AO284" s="215">
        <f t="shared" si="23"/>
        <v>0</v>
      </c>
      <c r="AP284" s="172">
        <f t="shared" si="9"/>
        <v>165932.6216</v>
      </c>
      <c r="AQ284" s="129"/>
      <c r="AR284" s="216">
        <f t="shared" si="50"/>
        <v>35000</v>
      </c>
      <c r="AS284" s="217">
        <f t="shared" si="51"/>
        <v>28566.76163</v>
      </c>
      <c r="AT284" s="217">
        <f t="shared" si="24"/>
        <v>1000</v>
      </c>
      <c r="AU284" s="218">
        <f t="shared" si="30"/>
        <v>3000</v>
      </c>
      <c r="AV284" s="129"/>
      <c r="AW284" s="219">
        <f t="shared" ref="AW284:AX284" si="605">+IF(SUM(U279:U283)&gt;SUM(AW279:AW283),1,0)</f>
        <v>0</v>
      </c>
      <c r="AX284" s="220">
        <f t="shared" si="605"/>
        <v>0</v>
      </c>
      <c r="AY284" s="129"/>
      <c r="AZ284" s="181">
        <f t="shared" si="11"/>
        <v>2482.806174</v>
      </c>
      <c r="BA284" s="129"/>
      <c r="BB284" s="129"/>
      <c r="BC284" s="129"/>
      <c r="BD284" s="129"/>
      <c r="BE284" s="129"/>
      <c r="BF284" s="129"/>
      <c r="BG284" s="129"/>
      <c r="BH284" s="129"/>
      <c r="BI284" s="129"/>
      <c r="BJ284" s="129"/>
      <c r="BK284" s="129"/>
      <c r="BL284" s="129"/>
      <c r="BM284" s="129"/>
      <c r="BN284" s="129"/>
      <c r="BO284" s="129"/>
      <c r="BP284" s="129">
        <f t="shared" si="2"/>
        <v>180000</v>
      </c>
      <c r="BQ284" s="129">
        <f t="shared" si="3"/>
        <v>225000</v>
      </c>
      <c r="BR284" s="129">
        <f t="shared" si="4"/>
        <v>360000</v>
      </c>
    </row>
    <row r="285" ht="14.25" customHeight="1">
      <c r="A285" s="63">
        <f t="shared" si="12"/>
        <v>282</v>
      </c>
      <c r="C285" s="205">
        <f t="shared" si="33"/>
        <v>48000</v>
      </c>
      <c r="D285" s="176">
        <f t="shared" si="34"/>
        <v>49836.01645</v>
      </c>
      <c r="E285" s="206">
        <f t="shared" si="5"/>
        <v>97836.01645</v>
      </c>
      <c r="F285" s="129"/>
      <c r="G285" s="205">
        <f t="shared" si="15"/>
        <v>25000</v>
      </c>
      <c r="H285" s="206">
        <f t="shared" si="16"/>
        <v>72000</v>
      </c>
      <c r="I285" s="129"/>
      <c r="J285" s="207">
        <f t="shared" si="35"/>
        <v>87373.49192</v>
      </c>
      <c r="K285" s="208">
        <f t="shared" si="54"/>
        <v>1319.584792</v>
      </c>
      <c r="L285" s="129"/>
      <c r="M285" s="129"/>
      <c r="N285" s="129"/>
      <c r="O285" s="129"/>
      <c r="P285" s="129"/>
      <c r="Q285" s="129">
        <v>1.0</v>
      </c>
      <c r="R285" s="129">
        <v>0.0</v>
      </c>
      <c r="S285" s="129">
        <f t="shared" ref="S285:T285" si="606">+IF(Q285=1,RAND(),0)</f>
        <v>0.9088029077</v>
      </c>
      <c r="T285" s="129">
        <f t="shared" si="606"/>
        <v>0</v>
      </c>
      <c r="U285" s="129">
        <f>+IF(S285=0,0,IF(S285&lt;=Hoja2!$N$5,Hoja2!$M$5,IF(Hoja2!M284&lt;=Hoja2!$N$6,Hoja2!$M$6,IF(S285&lt;=Hoja2!$N$7,Hoja2!$M$7,IF(S285&lt;=Hoja2!$N$8,Hoja2!$M$8,IF(S285&lt;=Hoja2!$N$9,Hoja2!$M$9,6))))))</f>
        <v>2</v>
      </c>
      <c r="V285" s="129">
        <f>+IF(T285=0,0,IF(T285&lt;=Hoja2!$O$5,Hoja2!$M$5,IF(T285&lt;=Hoja2!$O$6,Hoja2!$M$6,IF(T285&lt;=Hoja2!$O$7,Hoja2!$M$7,IF(T285&lt;=Hoja2!$O$8,Hoja2!$M$8,IF(T285&lt;=Hoja2!$O$9,Hoja2!$M$9,IF(S285&lt;=Hoja2!$O$10,Hoja2!$M$10,IF(S285&lt;=Hoja2!$O$11,Hoja2!$M$11,8))))))))</f>
        <v>0</v>
      </c>
      <c r="W285" s="156" t="str">
        <f t="shared" si="7"/>
        <v>si</v>
      </c>
      <c r="X285" s="157" t="str">
        <f t="shared" si="8"/>
        <v>no</v>
      </c>
      <c r="Y285" s="129"/>
      <c r="Z285" s="129"/>
      <c r="AA285" s="158">
        <f t="shared" si="37"/>
        <v>0</v>
      </c>
      <c r="AB285" s="159">
        <f t="shared" si="38"/>
        <v>0</v>
      </c>
      <c r="AC285" s="159">
        <f t="shared" si="39"/>
        <v>0</v>
      </c>
      <c r="AD285" s="159">
        <f t="shared" si="40"/>
        <v>0</v>
      </c>
      <c r="AE285" s="209">
        <f t="shared" si="41"/>
        <v>0</v>
      </c>
      <c r="AF285" s="210">
        <f t="shared" si="42"/>
        <v>110000</v>
      </c>
      <c r="AG285" s="210">
        <f t="shared" si="43"/>
        <v>0</v>
      </c>
      <c r="AH285" s="210">
        <f t="shared" si="44"/>
        <v>0</v>
      </c>
      <c r="AI285" s="211">
        <f t="shared" si="45"/>
        <v>0</v>
      </c>
      <c r="AJ285" s="212">
        <f t="shared" si="46"/>
        <v>0</v>
      </c>
      <c r="AK285" s="129"/>
      <c r="AL285" s="213">
        <f t="shared" si="47"/>
        <v>0</v>
      </c>
      <c r="AM285" s="214">
        <f t="shared" si="48"/>
        <v>0</v>
      </c>
      <c r="AN285" s="214">
        <f t="shared" si="49"/>
        <v>75000</v>
      </c>
      <c r="AO285" s="215">
        <f t="shared" si="23"/>
        <v>0</v>
      </c>
      <c r="AP285" s="172">
        <f t="shared" si="9"/>
        <v>262163.9836</v>
      </c>
      <c r="AQ285" s="129"/>
      <c r="AR285" s="216">
        <f t="shared" si="50"/>
        <v>35000</v>
      </c>
      <c r="AS285" s="217">
        <f t="shared" si="51"/>
        <v>28231.362</v>
      </c>
      <c r="AT285" s="217">
        <f t="shared" si="24"/>
        <v>1000</v>
      </c>
      <c r="AU285" s="218">
        <f t="shared" si="30"/>
        <v>3000</v>
      </c>
      <c r="AV285" s="129"/>
      <c r="AW285" s="219">
        <f t="shared" ref="AW285:AX285" si="607">+IF(SUM(U280:U284)&gt;SUM(AW280:AW284),1,0)</f>
        <v>0</v>
      </c>
      <c r="AX285" s="220">
        <f t="shared" si="607"/>
        <v>0</v>
      </c>
      <c r="AY285" s="129"/>
      <c r="AZ285" s="181">
        <f t="shared" si="11"/>
        <v>2878.519638</v>
      </c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>
        <f t="shared" si="2"/>
        <v>180000</v>
      </c>
      <c r="BQ285" s="129">
        <f t="shared" si="3"/>
        <v>225000</v>
      </c>
      <c r="BR285" s="129">
        <f t="shared" si="4"/>
        <v>360000</v>
      </c>
    </row>
    <row r="286" ht="14.25" customHeight="1">
      <c r="A286" s="63">
        <f t="shared" si="12"/>
        <v>283</v>
      </c>
      <c r="C286" s="205">
        <f t="shared" si="33"/>
        <v>123000</v>
      </c>
      <c r="D286" s="176">
        <f t="shared" si="34"/>
        <v>62996.62523</v>
      </c>
      <c r="E286" s="206">
        <f t="shared" si="5"/>
        <v>185996.6252</v>
      </c>
      <c r="F286" s="129"/>
      <c r="G286" s="205">
        <f t="shared" si="15"/>
        <v>24000</v>
      </c>
      <c r="H286" s="206">
        <f t="shared" si="16"/>
        <v>69000</v>
      </c>
      <c r="I286" s="129"/>
      <c r="J286" s="207">
        <f t="shared" si="35"/>
        <v>97383.01027</v>
      </c>
      <c r="K286" s="208">
        <f t="shared" si="54"/>
        <v>24168.2702</v>
      </c>
      <c r="L286" s="129"/>
      <c r="M286" s="129"/>
      <c r="N286" s="129"/>
      <c r="O286" s="129"/>
      <c r="P286" s="129"/>
      <c r="Q286" s="129">
        <v>1.0</v>
      </c>
      <c r="R286" s="129">
        <v>0.0</v>
      </c>
      <c r="S286" s="129">
        <f t="shared" ref="S286:T286" si="608">+IF(Q286=1,RAND(),0)</f>
        <v>0.874876983</v>
      </c>
      <c r="T286" s="129">
        <f t="shared" si="608"/>
        <v>0</v>
      </c>
      <c r="U286" s="129">
        <f>+IF(S286=0,0,IF(S286&lt;=Hoja2!$N$5,Hoja2!$M$5,IF(Hoja2!M285&lt;=Hoja2!$N$6,Hoja2!$M$6,IF(S286&lt;=Hoja2!$N$7,Hoja2!$M$7,IF(S286&lt;=Hoja2!$N$8,Hoja2!$M$8,IF(S286&lt;=Hoja2!$N$9,Hoja2!$M$9,6))))))</f>
        <v>2</v>
      </c>
      <c r="V286" s="129">
        <f>+IF(T286=0,0,IF(T286&lt;=Hoja2!$O$5,Hoja2!$M$5,IF(T286&lt;=Hoja2!$O$6,Hoja2!$M$6,IF(T286&lt;=Hoja2!$O$7,Hoja2!$M$7,IF(T286&lt;=Hoja2!$O$8,Hoja2!$M$8,IF(T286&lt;=Hoja2!$O$9,Hoja2!$M$9,IF(S286&lt;=Hoja2!$O$10,Hoja2!$M$10,IF(S286&lt;=Hoja2!$O$11,Hoja2!$M$11,8))))))))</f>
        <v>0</v>
      </c>
      <c r="W286" s="156" t="str">
        <f t="shared" si="7"/>
        <v>si</v>
      </c>
      <c r="X286" s="157" t="str">
        <f t="shared" si="8"/>
        <v>no</v>
      </c>
      <c r="Y286" s="129"/>
      <c r="Z286" s="129"/>
      <c r="AA286" s="158">
        <f t="shared" si="37"/>
        <v>0</v>
      </c>
      <c r="AB286" s="159">
        <f t="shared" si="38"/>
        <v>0</v>
      </c>
      <c r="AC286" s="159">
        <f t="shared" si="39"/>
        <v>0</v>
      </c>
      <c r="AD286" s="159">
        <f t="shared" si="40"/>
        <v>0</v>
      </c>
      <c r="AE286" s="209">
        <f t="shared" si="41"/>
        <v>0</v>
      </c>
      <c r="AF286" s="210">
        <f t="shared" si="42"/>
        <v>0</v>
      </c>
      <c r="AG286" s="210">
        <f t="shared" si="43"/>
        <v>0</v>
      </c>
      <c r="AH286" s="210">
        <f t="shared" si="44"/>
        <v>0</v>
      </c>
      <c r="AI286" s="211">
        <f t="shared" si="45"/>
        <v>0</v>
      </c>
      <c r="AJ286" s="212">
        <f t="shared" si="46"/>
        <v>0</v>
      </c>
      <c r="AK286" s="129"/>
      <c r="AL286" s="213">
        <f t="shared" si="47"/>
        <v>110000</v>
      </c>
      <c r="AM286" s="214">
        <f t="shared" si="48"/>
        <v>0</v>
      </c>
      <c r="AN286" s="214">
        <f t="shared" si="49"/>
        <v>0</v>
      </c>
      <c r="AO286" s="215">
        <f t="shared" si="23"/>
        <v>0</v>
      </c>
      <c r="AP286" s="172">
        <f t="shared" si="9"/>
        <v>174003.3748</v>
      </c>
      <c r="AQ286" s="129"/>
      <c r="AR286" s="216">
        <f t="shared" si="50"/>
        <v>35000</v>
      </c>
      <c r="AS286" s="217">
        <f t="shared" si="51"/>
        <v>28839.39121</v>
      </c>
      <c r="AT286" s="217">
        <f t="shared" si="24"/>
        <v>1000</v>
      </c>
      <c r="AU286" s="218">
        <f t="shared" si="30"/>
        <v>3000</v>
      </c>
      <c r="AV286" s="129"/>
      <c r="AW286" s="219">
        <f t="shared" ref="AW286:AX286" si="609">+IF(SUM(U281:U285)&gt;SUM(AW281:AW285),1,0)</f>
        <v>0</v>
      </c>
      <c r="AX286" s="220">
        <f t="shared" si="609"/>
        <v>0</v>
      </c>
      <c r="AY286" s="129"/>
      <c r="AZ286" s="181">
        <f t="shared" si="11"/>
        <v>2720.039145</v>
      </c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>
        <f t="shared" si="2"/>
        <v>180000</v>
      </c>
      <c r="BQ286" s="129">
        <f t="shared" si="3"/>
        <v>225000</v>
      </c>
      <c r="BR286" s="129">
        <f t="shared" si="4"/>
        <v>360000</v>
      </c>
    </row>
    <row r="287" ht="14.25" customHeight="1">
      <c r="A287" s="63">
        <f t="shared" si="12"/>
        <v>284</v>
      </c>
      <c r="C287" s="205">
        <f t="shared" si="33"/>
        <v>88000</v>
      </c>
      <c r="D287" s="176">
        <f t="shared" si="34"/>
        <v>76730.60084</v>
      </c>
      <c r="E287" s="206">
        <f t="shared" si="5"/>
        <v>164730.6008</v>
      </c>
      <c r="F287" s="129"/>
      <c r="G287" s="205">
        <f t="shared" si="15"/>
        <v>23000</v>
      </c>
      <c r="H287" s="206">
        <f t="shared" si="16"/>
        <v>66000</v>
      </c>
      <c r="I287" s="129"/>
      <c r="J287" s="207">
        <f t="shared" si="35"/>
        <v>107090.2395</v>
      </c>
      <c r="K287" s="208">
        <f t="shared" si="54"/>
        <v>46452.9635</v>
      </c>
      <c r="L287" s="129"/>
      <c r="M287" s="129"/>
      <c r="N287" s="129"/>
      <c r="O287" s="129"/>
      <c r="P287" s="129"/>
      <c r="Q287" s="129">
        <v>0.0</v>
      </c>
      <c r="R287" s="129">
        <v>0.0</v>
      </c>
      <c r="S287" s="129">
        <f t="shared" ref="S287:T287" si="610">+IF(Q287=1,RAND(),0)</f>
        <v>0</v>
      </c>
      <c r="T287" s="129">
        <f t="shared" si="610"/>
        <v>0</v>
      </c>
      <c r="U287" s="129">
        <f>+IF(S287=0,0,IF(S287&lt;=Hoja2!$N$5,Hoja2!$M$5,IF(Hoja2!M286&lt;=Hoja2!$N$6,Hoja2!$M$6,IF(S287&lt;=Hoja2!$N$7,Hoja2!$M$7,IF(S287&lt;=Hoja2!$N$8,Hoja2!$M$8,IF(S287&lt;=Hoja2!$N$9,Hoja2!$M$9,6))))))</f>
        <v>0</v>
      </c>
      <c r="V287" s="129">
        <f>+IF(T287=0,0,IF(T287&lt;=Hoja2!$O$5,Hoja2!$M$5,IF(T287&lt;=Hoja2!$O$6,Hoja2!$M$6,IF(T287&lt;=Hoja2!$O$7,Hoja2!$M$7,IF(T287&lt;=Hoja2!$O$8,Hoja2!$M$8,IF(T287&lt;=Hoja2!$O$9,Hoja2!$M$9,IF(S287&lt;=Hoja2!$O$10,Hoja2!$M$10,IF(S287&lt;=Hoja2!$O$11,Hoja2!$M$11,8))))))))</f>
        <v>0</v>
      </c>
      <c r="W287" s="156" t="str">
        <f t="shared" si="7"/>
        <v>si</v>
      </c>
      <c r="X287" s="157" t="str">
        <f t="shared" si="8"/>
        <v>no</v>
      </c>
      <c r="Y287" s="129"/>
      <c r="Z287" s="129"/>
      <c r="AA287" s="158">
        <f t="shared" si="37"/>
        <v>0</v>
      </c>
      <c r="AB287" s="159">
        <f t="shared" si="38"/>
        <v>0</v>
      </c>
      <c r="AC287" s="159">
        <f t="shared" si="39"/>
        <v>0</v>
      </c>
      <c r="AD287" s="159">
        <f t="shared" si="40"/>
        <v>0</v>
      </c>
      <c r="AE287" s="209">
        <f t="shared" si="41"/>
        <v>0</v>
      </c>
      <c r="AF287" s="210">
        <f t="shared" si="42"/>
        <v>0</v>
      </c>
      <c r="AG287" s="210">
        <f t="shared" si="43"/>
        <v>0</v>
      </c>
      <c r="AH287" s="210">
        <f t="shared" si="44"/>
        <v>0</v>
      </c>
      <c r="AI287" s="211">
        <f t="shared" si="45"/>
        <v>0</v>
      </c>
      <c r="AJ287" s="212">
        <f t="shared" si="46"/>
        <v>0</v>
      </c>
      <c r="AK287" s="129"/>
      <c r="AL287" s="213">
        <f t="shared" si="47"/>
        <v>0</v>
      </c>
      <c r="AM287" s="214">
        <f t="shared" si="48"/>
        <v>0</v>
      </c>
      <c r="AN287" s="214">
        <f t="shared" si="49"/>
        <v>0</v>
      </c>
      <c r="AO287" s="215">
        <f t="shared" si="23"/>
        <v>0</v>
      </c>
      <c r="AP287" s="172">
        <f t="shared" si="9"/>
        <v>195269.3992</v>
      </c>
      <c r="AQ287" s="129"/>
      <c r="AR287" s="216">
        <f t="shared" si="50"/>
        <v>35000</v>
      </c>
      <c r="AS287" s="217">
        <f t="shared" si="51"/>
        <v>28266.02439</v>
      </c>
      <c r="AT287" s="217">
        <f t="shared" si="24"/>
        <v>1000</v>
      </c>
      <c r="AU287" s="218">
        <f t="shared" si="30"/>
        <v>3000</v>
      </c>
      <c r="AV287" s="129"/>
      <c r="AW287" s="219">
        <f t="shared" ref="AW287:AX287" si="611">+IF(SUM(U282:U286)&gt;SUM(AW282:AW286),1,0)</f>
        <v>1</v>
      </c>
      <c r="AX287" s="220">
        <f t="shared" si="611"/>
        <v>0</v>
      </c>
      <c r="AY287" s="129"/>
      <c r="AZ287" s="181">
        <f t="shared" si="11"/>
        <v>2459.578153</v>
      </c>
      <c r="BA287" s="129"/>
      <c r="BB287" s="129"/>
      <c r="BC287" s="129"/>
      <c r="BD287" s="129"/>
      <c r="BE287" s="129"/>
      <c r="BF287" s="129"/>
      <c r="BG287" s="129"/>
      <c r="BH287" s="129"/>
      <c r="BI287" s="129"/>
      <c r="BJ287" s="129"/>
      <c r="BK287" s="129"/>
      <c r="BL287" s="129"/>
      <c r="BM287" s="129"/>
      <c r="BN287" s="129"/>
      <c r="BO287" s="129"/>
      <c r="BP287" s="129">
        <f t="shared" si="2"/>
        <v>180000</v>
      </c>
      <c r="BQ287" s="129">
        <f t="shared" si="3"/>
        <v>225000</v>
      </c>
      <c r="BR287" s="129">
        <f t="shared" si="4"/>
        <v>360000</v>
      </c>
    </row>
    <row r="288" ht="14.25" customHeight="1">
      <c r="A288" s="63">
        <f t="shared" si="12"/>
        <v>285</v>
      </c>
      <c r="C288" s="205">
        <f t="shared" si="33"/>
        <v>163000</v>
      </c>
      <c r="D288" s="176">
        <f t="shared" si="34"/>
        <v>89084.84148</v>
      </c>
      <c r="E288" s="206">
        <f t="shared" si="5"/>
        <v>252084.8415</v>
      </c>
      <c r="F288" s="129"/>
      <c r="G288" s="205">
        <f t="shared" si="15"/>
        <v>22000</v>
      </c>
      <c r="H288" s="206">
        <f t="shared" si="16"/>
        <v>63000</v>
      </c>
      <c r="I288" s="129"/>
      <c r="J288" s="207">
        <f t="shared" si="35"/>
        <v>116452.5235</v>
      </c>
      <c r="K288" s="208">
        <f t="shared" si="54"/>
        <v>69451.80469</v>
      </c>
      <c r="L288" s="129"/>
      <c r="M288" s="129"/>
      <c r="N288" s="129"/>
      <c r="O288" s="129"/>
      <c r="P288" s="129"/>
      <c r="Q288" s="129">
        <v>0.0</v>
      </c>
      <c r="R288" s="129">
        <v>0.0</v>
      </c>
      <c r="S288" s="129">
        <f t="shared" ref="S288:T288" si="612">+IF(Q288=1,RAND(),0)</f>
        <v>0</v>
      </c>
      <c r="T288" s="129">
        <f t="shared" si="612"/>
        <v>0</v>
      </c>
      <c r="U288" s="129">
        <f>+IF(S288=0,0,IF(S288&lt;=Hoja2!$N$5,Hoja2!$M$5,IF(Hoja2!M287&lt;=Hoja2!$N$6,Hoja2!$M$6,IF(S288&lt;=Hoja2!$N$7,Hoja2!$M$7,IF(S288&lt;=Hoja2!$N$8,Hoja2!$M$8,IF(S288&lt;=Hoja2!$N$9,Hoja2!$M$9,6))))))</f>
        <v>0</v>
      </c>
      <c r="V288" s="129">
        <f>+IF(T288=0,0,IF(T288&lt;=Hoja2!$O$5,Hoja2!$M$5,IF(T288&lt;=Hoja2!$O$6,Hoja2!$M$6,IF(T288&lt;=Hoja2!$O$7,Hoja2!$M$7,IF(T288&lt;=Hoja2!$O$8,Hoja2!$M$8,IF(T288&lt;=Hoja2!$O$9,Hoja2!$M$9,IF(S288&lt;=Hoja2!$O$10,Hoja2!$M$10,IF(S288&lt;=Hoja2!$O$11,Hoja2!$M$11,8))))))))</f>
        <v>0</v>
      </c>
      <c r="W288" s="156" t="str">
        <f t="shared" si="7"/>
        <v>si</v>
      </c>
      <c r="X288" s="157" t="str">
        <f t="shared" si="8"/>
        <v>no</v>
      </c>
      <c r="Y288" s="129"/>
      <c r="Z288" s="129"/>
      <c r="AA288" s="158">
        <f t="shared" si="37"/>
        <v>0</v>
      </c>
      <c r="AB288" s="159">
        <f t="shared" si="38"/>
        <v>0</v>
      </c>
      <c r="AC288" s="159">
        <f t="shared" si="39"/>
        <v>0</v>
      </c>
      <c r="AD288" s="159">
        <f t="shared" si="40"/>
        <v>0</v>
      </c>
      <c r="AE288" s="209">
        <f t="shared" si="41"/>
        <v>0</v>
      </c>
      <c r="AF288" s="210">
        <f t="shared" si="42"/>
        <v>0</v>
      </c>
      <c r="AG288" s="210">
        <f t="shared" si="43"/>
        <v>0</v>
      </c>
      <c r="AH288" s="210">
        <f t="shared" si="44"/>
        <v>0</v>
      </c>
      <c r="AI288" s="211">
        <f t="shared" si="45"/>
        <v>0</v>
      </c>
      <c r="AJ288" s="212">
        <f t="shared" si="46"/>
        <v>0</v>
      </c>
      <c r="AK288" s="129"/>
      <c r="AL288" s="213">
        <f t="shared" si="47"/>
        <v>110000</v>
      </c>
      <c r="AM288" s="214">
        <f t="shared" si="48"/>
        <v>0</v>
      </c>
      <c r="AN288" s="214">
        <f t="shared" si="49"/>
        <v>0</v>
      </c>
      <c r="AO288" s="215">
        <f t="shared" si="23"/>
        <v>0</v>
      </c>
      <c r="AP288" s="172">
        <f t="shared" si="9"/>
        <v>107915.1585</v>
      </c>
      <c r="AQ288" s="129"/>
      <c r="AR288" s="216">
        <f t="shared" si="50"/>
        <v>35000</v>
      </c>
      <c r="AS288" s="217">
        <f t="shared" si="51"/>
        <v>29645.75936</v>
      </c>
      <c r="AT288" s="217">
        <f t="shared" si="24"/>
        <v>1000</v>
      </c>
      <c r="AU288" s="218">
        <f t="shared" si="30"/>
        <v>3000</v>
      </c>
      <c r="AV288" s="129"/>
      <c r="AW288" s="219">
        <f t="shared" ref="AW288:AX288" si="613">+IF(SUM(U283:U287)&gt;SUM(AW283:AW287),1,0)</f>
        <v>1</v>
      </c>
      <c r="AX288" s="220">
        <f t="shared" si="613"/>
        <v>0</v>
      </c>
      <c r="AY288" s="129"/>
      <c r="AZ288" s="181">
        <f t="shared" si="11"/>
        <v>2463.423774</v>
      </c>
      <c r="BA288" s="129"/>
      <c r="BB288" s="129"/>
      <c r="BC288" s="129"/>
      <c r="BD288" s="129"/>
      <c r="BE288" s="129"/>
      <c r="BF288" s="129"/>
      <c r="BG288" s="129"/>
      <c r="BH288" s="129"/>
      <c r="BI288" s="129"/>
      <c r="BJ288" s="129"/>
      <c r="BK288" s="129"/>
      <c r="BL288" s="129"/>
      <c r="BM288" s="129"/>
      <c r="BN288" s="129"/>
      <c r="BO288" s="129"/>
      <c r="BP288" s="129">
        <f t="shared" si="2"/>
        <v>180000</v>
      </c>
      <c r="BQ288" s="129">
        <f t="shared" si="3"/>
        <v>225000</v>
      </c>
      <c r="BR288" s="129">
        <f t="shared" si="4"/>
        <v>360000</v>
      </c>
    </row>
    <row r="289" ht="14.25" customHeight="1">
      <c r="A289" s="63">
        <f t="shared" si="12"/>
        <v>286</v>
      </c>
      <c r="C289" s="205">
        <f t="shared" si="33"/>
        <v>128000</v>
      </c>
      <c r="D289" s="176">
        <f t="shared" si="34"/>
        <v>101704.2983</v>
      </c>
      <c r="E289" s="206">
        <f t="shared" si="5"/>
        <v>229704.2983</v>
      </c>
      <c r="F289" s="129"/>
      <c r="G289" s="205">
        <f t="shared" si="15"/>
        <v>21000</v>
      </c>
      <c r="H289" s="206">
        <f t="shared" si="16"/>
        <v>60000</v>
      </c>
      <c r="I289" s="129"/>
      <c r="J289" s="207">
        <f t="shared" si="35"/>
        <v>126771.213</v>
      </c>
      <c r="K289" s="208">
        <f t="shared" si="54"/>
        <v>93514.24673</v>
      </c>
      <c r="L289" s="129"/>
      <c r="M289" s="129"/>
      <c r="N289" s="129"/>
      <c r="O289" s="129"/>
      <c r="P289" s="129"/>
      <c r="Q289" s="129">
        <v>0.0</v>
      </c>
      <c r="R289" s="129">
        <v>0.0</v>
      </c>
      <c r="S289" s="129">
        <f t="shared" ref="S289:T289" si="614">+IF(Q289=1,RAND(),0)</f>
        <v>0</v>
      </c>
      <c r="T289" s="129">
        <f t="shared" si="614"/>
        <v>0</v>
      </c>
      <c r="U289" s="129">
        <f>+IF(S289=0,0,IF(S289&lt;=Hoja2!$N$5,Hoja2!$M$5,IF(Hoja2!M288&lt;=Hoja2!$N$6,Hoja2!$M$6,IF(S289&lt;=Hoja2!$N$7,Hoja2!$M$7,IF(S289&lt;=Hoja2!$N$8,Hoja2!$M$8,IF(S289&lt;=Hoja2!$N$9,Hoja2!$M$9,6))))))</f>
        <v>0</v>
      </c>
      <c r="V289" s="129">
        <f>+IF(T289=0,0,IF(T289&lt;=Hoja2!$O$5,Hoja2!$M$5,IF(T289&lt;=Hoja2!$O$6,Hoja2!$M$6,IF(T289&lt;=Hoja2!$O$7,Hoja2!$M$7,IF(T289&lt;=Hoja2!$O$8,Hoja2!$M$8,IF(T289&lt;=Hoja2!$O$9,Hoja2!$M$9,IF(S289&lt;=Hoja2!$O$10,Hoja2!$M$10,IF(S289&lt;=Hoja2!$O$11,Hoja2!$M$11,8))))))))</f>
        <v>0</v>
      </c>
      <c r="W289" s="156" t="str">
        <f t="shared" si="7"/>
        <v>si</v>
      </c>
      <c r="X289" s="157" t="str">
        <f t="shared" si="8"/>
        <v>no</v>
      </c>
      <c r="Y289" s="129"/>
      <c r="Z289" s="129"/>
      <c r="AA289" s="158">
        <f t="shared" si="37"/>
        <v>0</v>
      </c>
      <c r="AB289" s="159">
        <f t="shared" si="38"/>
        <v>0</v>
      </c>
      <c r="AC289" s="159">
        <f t="shared" si="39"/>
        <v>0</v>
      </c>
      <c r="AD289" s="159">
        <f t="shared" si="40"/>
        <v>0</v>
      </c>
      <c r="AE289" s="209">
        <f t="shared" si="41"/>
        <v>0</v>
      </c>
      <c r="AF289" s="210">
        <f t="shared" si="42"/>
        <v>0</v>
      </c>
      <c r="AG289" s="210">
        <f t="shared" si="43"/>
        <v>0</v>
      </c>
      <c r="AH289" s="210">
        <f t="shared" si="44"/>
        <v>0</v>
      </c>
      <c r="AI289" s="211">
        <f t="shared" si="45"/>
        <v>0</v>
      </c>
      <c r="AJ289" s="212">
        <f t="shared" si="46"/>
        <v>0</v>
      </c>
      <c r="AK289" s="129"/>
      <c r="AL289" s="213">
        <f t="shared" si="47"/>
        <v>0</v>
      </c>
      <c r="AM289" s="214">
        <f t="shared" si="48"/>
        <v>0</v>
      </c>
      <c r="AN289" s="214">
        <f t="shared" si="49"/>
        <v>0</v>
      </c>
      <c r="AO289" s="215">
        <f t="shared" si="23"/>
        <v>0</v>
      </c>
      <c r="AP289" s="172">
        <f t="shared" si="9"/>
        <v>130295.7017</v>
      </c>
      <c r="AQ289" s="129"/>
      <c r="AR289" s="216">
        <f t="shared" si="50"/>
        <v>35000</v>
      </c>
      <c r="AS289" s="217">
        <f t="shared" si="51"/>
        <v>29380.54322</v>
      </c>
      <c r="AT289" s="217">
        <f t="shared" si="24"/>
        <v>1000</v>
      </c>
      <c r="AU289" s="218">
        <f t="shared" si="30"/>
        <v>3000</v>
      </c>
      <c r="AV289" s="129"/>
      <c r="AW289" s="219">
        <f t="shared" ref="AW289:AX289" si="615">+IF(SUM(U284:U288)&gt;SUM(AW284:AW288),1,0)</f>
        <v>1</v>
      </c>
      <c r="AX289" s="220">
        <f t="shared" si="615"/>
        <v>0</v>
      </c>
      <c r="AY289" s="129"/>
      <c r="AZ289" s="181">
        <f t="shared" si="11"/>
        <v>3271.541413</v>
      </c>
      <c r="BA289" s="129"/>
      <c r="BB289" s="129"/>
      <c r="BC289" s="129"/>
      <c r="BD289" s="129"/>
      <c r="BE289" s="129"/>
      <c r="BF289" s="129"/>
      <c r="BG289" s="129"/>
      <c r="BH289" s="129"/>
      <c r="BI289" s="129"/>
      <c r="BJ289" s="129"/>
      <c r="BK289" s="129"/>
      <c r="BL289" s="129"/>
      <c r="BM289" s="129"/>
      <c r="BN289" s="129"/>
      <c r="BO289" s="129"/>
      <c r="BP289" s="129">
        <f t="shared" si="2"/>
        <v>180000</v>
      </c>
      <c r="BQ289" s="129">
        <f t="shared" si="3"/>
        <v>225000</v>
      </c>
      <c r="BR289" s="129">
        <f t="shared" si="4"/>
        <v>360000</v>
      </c>
    </row>
    <row r="290" ht="14.25" customHeight="1">
      <c r="A290" s="63">
        <f t="shared" si="12"/>
        <v>287</v>
      </c>
      <c r="C290" s="205">
        <f t="shared" si="33"/>
        <v>93000</v>
      </c>
      <c r="D290" s="176">
        <f t="shared" si="34"/>
        <v>39795.48064</v>
      </c>
      <c r="E290" s="206">
        <f t="shared" si="5"/>
        <v>132795.4806</v>
      </c>
      <c r="F290" s="129"/>
      <c r="G290" s="205">
        <f t="shared" si="15"/>
        <v>20000</v>
      </c>
      <c r="H290" s="206">
        <f t="shared" si="16"/>
        <v>57000</v>
      </c>
      <c r="I290" s="129"/>
      <c r="J290" s="207">
        <f t="shared" si="35"/>
        <v>136827.4468</v>
      </c>
      <c r="K290" s="208">
        <f t="shared" si="54"/>
        <v>7762.485005</v>
      </c>
      <c r="L290" s="129"/>
      <c r="M290" s="129"/>
      <c r="N290" s="129"/>
      <c r="O290" s="129"/>
      <c r="P290" s="129"/>
      <c r="Q290" s="129">
        <v>0.0</v>
      </c>
      <c r="R290" s="129">
        <v>1.0</v>
      </c>
      <c r="S290" s="129">
        <f t="shared" ref="S290:T290" si="616">+IF(Q290=1,RAND(),0)</f>
        <v>0</v>
      </c>
      <c r="T290" s="129">
        <f t="shared" si="616"/>
        <v>0.6663112683</v>
      </c>
      <c r="U290" s="129">
        <f>+IF(S290=0,0,IF(S290&lt;=Hoja2!$N$5,Hoja2!$M$5,IF(Hoja2!M289&lt;=Hoja2!$N$6,Hoja2!$M$6,IF(S290&lt;=Hoja2!$N$7,Hoja2!$M$7,IF(S290&lt;=Hoja2!$N$8,Hoja2!$M$8,IF(S290&lt;=Hoja2!$N$9,Hoja2!$M$9,6))))))</f>
        <v>0</v>
      </c>
      <c r="V290" s="129">
        <f>+IF(T290=0,0,IF(T290&lt;=Hoja2!$O$5,Hoja2!$M$5,IF(T290&lt;=Hoja2!$O$6,Hoja2!$M$6,IF(T290&lt;=Hoja2!$O$7,Hoja2!$M$7,IF(T290&lt;=Hoja2!$O$8,Hoja2!$M$8,IF(T290&lt;=Hoja2!$O$9,Hoja2!$M$9,IF(S290&lt;=Hoja2!$O$10,Hoja2!$M$10,IF(S290&lt;=Hoja2!$O$11,Hoja2!$M$11,8))))))))</f>
        <v>4</v>
      </c>
      <c r="W290" s="156" t="str">
        <f t="shared" si="7"/>
        <v>si</v>
      </c>
      <c r="X290" s="157" t="str">
        <f t="shared" si="8"/>
        <v>no</v>
      </c>
      <c r="Y290" s="129"/>
      <c r="Z290" s="129"/>
      <c r="AA290" s="158">
        <f t="shared" si="37"/>
        <v>0</v>
      </c>
      <c r="AB290" s="159">
        <f t="shared" si="38"/>
        <v>0</v>
      </c>
      <c r="AC290" s="159">
        <f t="shared" si="39"/>
        <v>0</v>
      </c>
      <c r="AD290" s="159">
        <f t="shared" si="40"/>
        <v>0</v>
      </c>
      <c r="AE290" s="209">
        <f t="shared" si="41"/>
        <v>110000</v>
      </c>
      <c r="AF290" s="210">
        <f t="shared" si="42"/>
        <v>0</v>
      </c>
      <c r="AG290" s="210">
        <f t="shared" si="43"/>
        <v>0</v>
      </c>
      <c r="AH290" s="210">
        <f t="shared" si="44"/>
        <v>0</v>
      </c>
      <c r="AI290" s="211">
        <f t="shared" si="45"/>
        <v>0</v>
      </c>
      <c r="AJ290" s="212">
        <f t="shared" si="46"/>
        <v>0</v>
      </c>
      <c r="AK290" s="129"/>
      <c r="AL290" s="213">
        <f t="shared" si="47"/>
        <v>0</v>
      </c>
      <c r="AM290" s="214">
        <f t="shared" si="48"/>
        <v>0</v>
      </c>
      <c r="AN290" s="214">
        <f t="shared" si="49"/>
        <v>75000</v>
      </c>
      <c r="AO290" s="215">
        <f t="shared" si="23"/>
        <v>0</v>
      </c>
      <c r="AP290" s="172">
        <f t="shared" si="9"/>
        <v>227204.5194</v>
      </c>
      <c r="AQ290" s="129"/>
      <c r="AR290" s="216">
        <f t="shared" si="50"/>
        <v>35000</v>
      </c>
      <c r="AS290" s="217">
        <f t="shared" si="51"/>
        <v>28908.81763</v>
      </c>
      <c r="AT290" s="217">
        <f t="shared" si="24"/>
        <v>1000</v>
      </c>
      <c r="AU290" s="218">
        <f t="shared" si="30"/>
        <v>3000</v>
      </c>
      <c r="AV290" s="129"/>
      <c r="AW290" s="219">
        <f t="shared" ref="AW290:AX290" si="617">+IF(SUM(U285:U289)&gt;SUM(AW285:AW289),1,0)</f>
        <v>1</v>
      </c>
      <c r="AX290" s="220">
        <f t="shared" si="617"/>
        <v>0</v>
      </c>
      <c r="AY290" s="129"/>
      <c r="AZ290" s="181">
        <f t="shared" si="11"/>
        <v>2355.578393</v>
      </c>
      <c r="BA290" s="129"/>
      <c r="BB290" s="129"/>
      <c r="BC290" s="129"/>
      <c r="BD290" s="129"/>
      <c r="BE290" s="129"/>
      <c r="BF290" s="129"/>
      <c r="BG290" s="129"/>
      <c r="BH290" s="129"/>
      <c r="BI290" s="129"/>
      <c r="BJ290" s="129"/>
      <c r="BK290" s="129"/>
      <c r="BL290" s="129"/>
      <c r="BM290" s="129"/>
      <c r="BN290" s="129"/>
      <c r="BO290" s="129"/>
      <c r="BP290" s="129">
        <f t="shared" si="2"/>
        <v>180000</v>
      </c>
      <c r="BQ290" s="129">
        <f t="shared" si="3"/>
        <v>225000</v>
      </c>
      <c r="BR290" s="129">
        <f t="shared" si="4"/>
        <v>360000</v>
      </c>
    </row>
    <row r="291" ht="14.25" customHeight="1">
      <c r="A291" s="63">
        <f t="shared" si="12"/>
        <v>288</v>
      </c>
      <c r="C291" s="205">
        <f t="shared" si="33"/>
        <v>58000</v>
      </c>
      <c r="D291" s="176">
        <f t="shared" si="34"/>
        <v>52578.41734</v>
      </c>
      <c r="E291" s="206">
        <f t="shared" si="5"/>
        <v>110578.4173</v>
      </c>
      <c r="F291" s="129"/>
      <c r="G291" s="205">
        <f t="shared" si="15"/>
        <v>19000</v>
      </c>
      <c r="H291" s="206">
        <f t="shared" si="16"/>
        <v>54000</v>
      </c>
      <c r="I291" s="129"/>
      <c r="J291" s="207">
        <f t="shared" si="35"/>
        <v>74594.09301</v>
      </c>
      <c r="K291" s="208">
        <f t="shared" si="54"/>
        <v>30661.13652</v>
      </c>
      <c r="L291" s="129"/>
      <c r="M291" s="129"/>
      <c r="N291" s="129"/>
      <c r="O291" s="129"/>
      <c r="P291" s="129"/>
      <c r="Q291" s="129">
        <v>0.0</v>
      </c>
      <c r="R291" s="129">
        <v>0.0</v>
      </c>
      <c r="S291" s="129">
        <f t="shared" ref="S291:T291" si="618">+IF(Q291=1,RAND(),0)</f>
        <v>0</v>
      </c>
      <c r="T291" s="129">
        <f t="shared" si="618"/>
        <v>0</v>
      </c>
      <c r="U291" s="129">
        <f>+IF(S291=0,0,IF(S291&lt;=Hoja2!$N$5,Hoja2!$M$5,IF(Hoja2!M290&lt;=Hoja2!$N$6,Hoja2!$M$6,IF(S291&lt;=Hoja2!$N$7,Hoja2!$M$7,IF(S291&lt;=Hoja2!$N$8,Hoja2!$M$8,IF(S291&lt;=Hoja2!$N$9,Hoja2!$M$9,6))))))</f>
        <v>0</v>
      </c>
      <c r="V291" s="129">
        <f>+IF(T291=0,0,IF(T291&lt;=Hoja2!$O$5,Hoja2!$M$5,IF(T291&lt;=Hoja2!$O$6,Hoja2!$M$6,IF(T291&lt;=Hoja2!$O$7,Hoja2!$M$7,IF(T291&lt;=Hoja2!$O$8,Hoja2!$M$8,IF(T291&lt;=Hoja2!$O$9,Hoja2!$M$9,IF(S291&lt;=Hoja2!$O$10,Hoja2!$M$10,IF(S291&lt;=Hoja2!$O$11,Hoja2!$M$11,8))))))))</f>
        <v>0</v>
      </c>
      <c r="W291" s="156" t="str">
        <f t="shared" si="7"/>
        <v>si</v>
      </c>
      <c r="X291" s="157" t="str">
        <f t="shared" si="8"/>
        <v>no</v>
      </c>
      <c r="Y291" s="129"/>
      <c r="Z291" s="129"/>
      <c r="AA291" s="158">
        <f t="shared" si="37"/>
        <v>0</v>
      </c>
      <c r="AB291" s="159">
        <f t="shared" si="38"/>
        <v>0</v>
      </c>
      <c r="AC291" s="159">
        <f t="shared" si="39"/>
        <v>73000</v>
      </c>
      <c r="AD291" s="159">
        <f t="shared" si="40"/>
        <v>0</v>
      </c>
      <c r="AE291" s="209">
        <f t="shared" si="41"/>
        <v>0</v>
      </c>
      <c r="AF291" s="210">
        <f t="shared" si="42"/>
        <v>0</v>
      </c>
      <c r="AG291" s="210">
        <f t="shared" si="43"/>
        <v>0</v>
      </c>
      <c r="AH291" s="210">
        <f t="shared" si="44"/>
        <v>0</v>
      </c>
      <c r="AI291" s="211">
        <f t="shared" si="45"/>
        <v>0</v>
      </c>
      <c r="AJ291" s="212">
        <f t="shared" si="46"/>
        <v>0</v>
      </c>
      <c r="AK291" s="129"/>
      <c r="AL291" s="213">
        <f t="shared" si="47"/>
        <v>0</v>
      </c>
      <c r="AM291" s="214">
        <f t="shared" si="48"/>
        <v>0</v>
      </c>
      <c r="AN291" s="214">
        <f t="shared" si="49"/>
        <v>0</v>
      </c>
      <c r="AO291" s="215">
        <f t="shared" si="23"/>
        <v>0</v>
      </c>
      <c r="AP291" s="172">
        <f t="shared" si="9"/>
        <v>249421.5827</v>
      </c>
      <c r="AQ291" s="129"/>
      <c r="AR291" s="216">
        <f t="shared" si="50"/>
        <v>35000</v>
      </c>
      <c r="AS291" s="217">
        <f t="shared" si="51"/>
        <v>29217.0633</v>
      </c>
      <c r="AT291" s="217">
        <f t="shared" si="24"/>
        <v>1000</v>
      </c>
      <c r="AU291" s="218">
        <f t="shared" si="30"/>
        <v>3000</v>
      </c>
      <c r="AV291" s="129"/>
      <c r="AW291" s="219">
        <f t="shared" ref="AW291:AX291" si="619">+IF(SUM(U286:U290)&gt;SUM(AW286:AW290),1,0)</f>
        <v>0</v>
      </c>
      <c r="AX291" s="220">
        <f t="shared" si="619"/>
        <v>1</v>
      </c>
      <c r="AY291" s="129"/>
      <c r="AZ291" s="181">
        <f t="shared" si="11"/>
        <v>2357.251495</v>
      </c>
      <c r="BA291" s="129"/>
      <c r="BB291" s="129"/>
      <c r="BC291" s="129"/>
      <c r="BD291" s="129"/>
      <c r="BE291" s="129"/>
      <c r="BF291" s="129"/>
      <c r="BG291" s="129"/>
      <c r="BH291" s="129"/>
      <c r="BI291" s="129"/>
      <c r="BJ291" s="129"/>
      <c r="BK291" s="129"/>
      <c r="BL291" s="129"/>
      <c r="BM291" s="129"/>
      <c r="BN291" s="129"/>
      <c r="BO291" s="129"/>
      <c r="BP291" s="129">
        <f t="shared" si="2"/>
        <v>180000</v>
      </c>
      <c r="BQ291" s="129">
        <f t="shared" si="3"/>
        <v>225000</v>
      </c>
      <c r="BR291" s="129">
        <f t="shared" si="4"/>
        <v>360000</v>
      </c>
    </row>
    <row r="292" ht="14.25" customHeight="1">
      <c r="A292" s="63">
        <f t="shared" si="12"/>
        <v>289</v>
      </c>
      <c r="C292" s="205">
        <f t="shared" si="33"/>
        <v>23000</v>
      </c>
      <c r="D292" s="176">
        <f t="shared" si="34"/>
        <v>65191.82276</v>
      </c>
      <c r="E292" s="206">
        <f t="shared" si="5"/>
        <v>88191.82276</v>
      </c>
      <c r="F292" s="129"/>
      <c r="G292" s="205">
        <f t="shared" si="15"/>
        <v>18000</v>
      </c>
      <c r="H292" s="206">
        <f t="shared" si="16"/>
        <v>51000</v>
      </c>
      <c r="I292" s="129"/>
      <c r="J292" s="207">
        <f t="shared" si="35"/>
        <v>85297.75431</v>
      </c>
      <c r="K292" s="208">
        <f t="shared" si="54"/>
        <v>53933.07645</v>
      </c>
      <c r="L292" s="129"/>
      <c r="M292" s="129"/>
      <c r="N292" s="129"/>
      <c r="O292" s="129"/>
      <c r="P292" s="129"/>
      <c r="Q292" s="129">
        <v>0.0</v>
      </c>
      <c r="R292" s="129">
        <v>0.0</v>
      </c>
      <c r="S292" s="129">
        <f t="shared" ref="S292:T292" si="620">+IF(Q292=1,RAND(),0)</f>
        <v>0</v>
      </c>
      <c r="T292" s="129">
        <f t="shared" si="620"/>
        <v>0</v>
      </c>
      <c r="U292" s="129">
        <f>+IF(S292=0,0,IF(S292&lt;=Hoja2!$N$5,Hoja2!$M$5,IF(Hoja2!M291&lt;=Hoja2!$N$6,Hoja2!$M$6,IF(S292&lt;=Hoja2!$N$7,Hoja2!$M$7,IF(S292&lt;=Hoja2!$N$8,Hoja2!$M$8,IF(S292&lt;=Hoja2!$N$9,Hoja2!$M$9,6))))))</f>
        <v>0</v>
      </c>
      <c r="V292" s="129">
        <f>+IF(T292=0,0,IF(T292&lt;=Hoja2!$O$5,Hoja2!$M$5,IF(T292&lt;=Hoja2!$O$6,Hoja2!$M$6,IF(T292&lt;=Hoja2!$O$7,Hoja2!$M$7,IF(T292&lt;=Hoja2!$O$8,Hoja2!$M$8,IF(T292&lt;=Hoja2!$O$9,Hoja2!$M$9,IF(S292&lt;=Hoja2!$O$10,Hoja2!$M$10,IF(S292&lt;=Hoja2!$O$11,Hoja2!$M$11,8))))))))</f>
        <v>0</v>
      </c>
      <c r="W292" s="156" t="str">
        <f t="shared" si="7"/>
        <v>si</v>
      </c>
      <c r="X292" s="157" t="str">
        <f t="shared" si="8"/>
        <v>no</v>
      </c>
      <c r="Y292" s="129"/>
      <c r="Z292" s="129"/>
      <c r="AA292" s="158">
        <f t="shared" si="37"/>
        <v>0</v>
      </c>
      <c r="AB292" s="159">
        <f t="shared" si="38"/>
        <v>0</v>
      </c>
      <c r="AC292" s="159">
        <f t="shared" si="39"/>
        <v>0</v>
      </c>
      <c r="AD292" s="159">
        <f t="shared" si="40"/>
        <v>0</v>
      </c>
      <c r="AE292" s="209">
        <f t="shared" si="41"/>
        <v>0</v>
      </c>
      <c r="AF292" s="210">
        <f t="shared" si="42"/>
        <v>0</v>
      </c>
      <c r="AG292" s="210">
        <f t="shared" si="43"/>
        <v>0</v>
      </c>
      <c r="AH292" s="210">
        <f t="shared" si="44"/>
        <v>0</v>
      </c>
      <c r="AI292" s="211">
        <f t="shared" si="45"/>
        <v>0</v>
      </c>
      <c r="AJ292" s="212">
        <f t="shared" si="46"/>
        <v>0</v>
      </c>
      <c r="AK292" s="129"/>
      <c r="AL292" s="213">
        <f t="shared" si="47"/>
        <v>0</v>
      </c>
      <c r="AM292" s="214">
        <f t="shared" si="48"/>
        <v>0</v>
      </c>
      <c r="AN292" s="214">
        <f t="shared" si="49"/>
        <v>0</v>
      </c>
      <c r="AO292" s="215">
        <f t="shared" si="23"/>
        <v>0</v>
      </c>
      <c r="AP292" s="172">
        <f t="shared" si="9"/>
        <v>271808.1772</v>
      </c>
      <c r="AQ292" s="129"/>
      <c r="AR292" s="216">
        <f t="shared" si="50"/>
        <v>35000</v>
      </c>
      <c r="AS292" s="217">
        <f t="shared" si="51"/>
        <v>29386.59458</v>
      </c>
      <c r="AT292" s="217">
        <f t="shared" si="24"/>
        <v>1000</v>
      </c>
      <c r="AU292" s="218">
        <f t="shared" si="30"/>
        <v>3000</v>
      </c>
      <c r="AV292" s="129"/>
      <c r="AW292" s="219">
        <f t="shared" ref="AW292:AX292" si="621">+IF(SUM(U287:U291)&gt;SUM(AW287:AW291),1,0)</f>
        <v>0</v>
      </c>
      <c r="AX292" s="220">
        <f t="shared" si="621"/>
        <v>1</v>
      </c>
      <c r="AY292" s="129"/>
      <c r="AZ292" s="181">
        <f t="shared" si="11"/>
        <v>2919.982784</v>
      </c>
      <c r="BA292" s="129"/>
      <c r="BB292" s="129"/>
      <c r="BC292" s="129"/>
      <c r="BD292" s="129"/>
      <c r="BE292" s="129"/>
      <c r="BF292" s="129"/>
      <c r="BG292" s="129"/>
      <c r="BH292" s="129"/>
      <c r="BI292" s="129"/>
      <c r="BJ292" s="129"/>
      <c r="BK292" s="129"/>
      <c r="BL292" s="129"/>
      <c r="BM292" s="129"/>
      <c r="BN292" s="129"/>
      <c r="BO292" s="129"/>
      <c r="BP292" s="129">
        <f t="shared" si="2"/>
        <v>180000</v>
      </c>
      <c r="BQ292" s="129">
        <f t="shared" si="3"/>
        <v>225000</v>
      </c>
      <c r="BR292" s="129">
        <f t="shared" si="4"/>
        <v>360000</v>
      </c>
    </row>
    <row r="293" ht="14.25" customHeight="1">
      <c r="A293" s="63">
        <f t="shared" si="12"/>
        <v>290</v>
      </c>
      <c r="C293" s="205">
        <f t="shared" si="33"/>
        <v>98000</v>
      </c>
      <c r="D293" s="176">
        <f t="shared" si="34"/>
        <v>77389.91451</v>
      </c>
      <c r="E293" s="206">
        <f t="shared" si="5"/>
        <v>175389.9145</v>
      </c>
      <c r="F293" s="129"/>
      <c r="G293" s="205">
        <f t="shared" si="15"/>
        <v>17000</v>
      </c>
      <c r="H293" s="206">
        <f t="shared" si="16"/>
        <v>48000</v>
      </c>
      <c r="I293" s="129"/>
      <c r="J293" s="207">
        <f t="shared" si="35"/>
        <v>0</v>
      </c>
      <c r="K293" s="208">
        <f t="shared" si="54"/>
        <v>76500.90936</v>
      </c>
      <c r="L293" s="129"/>
      <c r="M293" s="129"/>
      <c r="N293" s="129"/>
      <c r="O293" s="129"/>
      <c r="P293" s="129"/>
      <c r="Q293" s="129">
        <v>0.0</v>
      </c>
      <c r="R293" s="129">
        <v>0.0</v>
      </c>
      <c r="S293" s="129">
        <f t="shared" ref="S293:T293" si="622">+IF(Q293=1,RAND(),0)</f>
        <v>0</v>
      </c>
      <c r="T293" s="129">
        <f t="shared" si="622"/>
        <v>0</v>
      </c>
      <c r="U293" s="129">
        <f>+IF(S293=0,0,IF(S293&lt;=Hoja2!$N$5,Hoja2!$M$5,IF(Hoja2!M292&lt;=Hoja2!$N$6,Hoja2!$M$6,IF(S293&lt;=Hoja2!$N$7,Hoja2!$M$7,IF(S293&lt;=Hoja2!$N$8,Hoja2!$M$8,IF(S293&lt;=Hoja2!$N$9,Hoja2!$M$9,6))))))</f>
        <v>0</v>
      </c>
      <c r="V293" s="129">
        <f>+IF(T293=0,0,IF(T293&lt;=Hoja2!$O$5,Hoja2!$M$5,IF(T293&lt;=Hoja2!$O$6,Hoja2!$M$6,IF(T293&lt;=Hoja2!$O$7,Hoja2!$M$7,IF(T293&lt;=Hoja2!$O$8,Hoja2!$M$8,IF(T293&lt;=Hoja2!$O$9,Hoja2!$M$9,IF(S293&lt;=Hoja2!$O$10,Hoja2!$M$10,IF(S293&lt;=Hoja2!$O$11,Hoja2!$M$11,8))))))))</f>
        <v>0</v>
      </c>
      <c r="W293" s="156" t="str">
        <f t="shared" si="7"/>
        <v>si</v>
      </c>
      <c r="X293" s="157" t="str">
        <f t="shared" si="8"/>
        <v>no</v>
      </c>
      <c r="Y293" s="129"/>
      <c r="Z293" s="129"/>
      <c r="AA293" s="158">
        <f t="shared" si="37"/>
        <v>0</v>
      </c>
      <c r="AB293" s="159">
        <f t="shared" si="38"/>
        <v>110000</v>
      </c>
      <c r="AC293" s="159">
        <f t="shared" si="39"/>
        <v>0</v>
      </c>
      <c r="AD293" s="159">
        <f t="shared" si="40"/>
        <v>0</v>
      </c>
      <c r="AE293" s="209">
        <f t="shared" si="41"/>
        <v>0</v>
      </c>
      <c r="AF293" s="210">
        <f t="shared" si="42"/>
        <v>0</v>
      </c>
      <c r="AG293" s="210">
        <f t="shared" si="43"/>
        <v>0</v>
      </c>
      <c r="AH293" s="210">
        <f t="shared" si="44"/>
        <v>0</v>
      </c>
      <c r="AI293" s="211">
        <f t="shared" si="45"/>
        <v>0</v>
      </c>
      <c r="AJ293" s="212">
        <f t="shared" si="46"/>
        <v>0</v>
      </c>
      <c r="AK293" s="129"/>
      <c r="AL293" s="213">
        <f t="shared" si="47"/>
        <v>110000</v>
      </c>
      <c r="AM293" s="214">
        <f t="shared" si="48"/>
        <v>0</v>
      </c>
      <c r="AN293" s="214">
        <f t="shared" si="49"/>
        <v>0</v>
      </c>
      <c r="AO293" s="215">
        <f t="shared" si="23"/>
        <v>0</v>
      </c>
      <c r="AP293" s="172">
        <f t="shared" si="9"/>
        <v>184610.0855</v>
      </c>
      <c r="AQ293" s="129"/>
      <c r="AR293" s="216">
        <f t="shared" si="50"/>
        <v>35000</v>
      </c>
      <c r="AS293" s="217">
        <f t="shared" si="51"/>
        <v>29801.90824</v>
      </c>
      <c r="AT293" s="217">
        <f t="shared" si="24"/>
        <v>1000</v>
      </c>
      <c r="AU293" s="218">
        <f t="shared" si="30"/>
        <v>3000</v>
      </c>
      <c r="AV293" s="129"/>
      <c r="AW293" s="219">
        <f t="shared" ref="AW293:AX293" si="623">+IF(SUM(U288:U292)&gt;SUM(AW288:AW292),1,0)</f>
        <v>0</v>
      </c>
      <c r="AX293" s="220">
        <f t="shared" si="623"/>
        <v>1</v>
      </c>
      <c r="AY293" s="129"/>
      <c r="AZ293" s="181">
        <f t="shared" si="11"/>
        <v>1014.089899</v>
      </c>
      <c r="BA293" s="129"/>
      <c r="BB293" s="129"/>
      <c r="BC293" s="129"/>
      <c r="BD293" s="129"/>
      <c r="BE293" s="129"/>
      <c r="BF293" s="129"/>
      <c r="BG293" s="129"/>
      <c r="BH293" s="129"/>
      <c r="BI293" s="129"/>
      <c r="BJ293" s="129"/>
      <c r="BK293" s="129"/>
      <c r="BL293" s="129"/>
      <c r="BM293" s="129"/>
      <c r="BN293" s="129"/>
      <c r="BO293" s="129"/>
      <c r="BP293" s="129">
        <f t="shared" si="2"/>
        <v>180000</v>
      </c>
      <c r="BQ293" s="129">
        <f t="shared" si="3"/>
        <v>225000</v>
      </c>
      <c r="BR293" s="129">
        <f t="shared" si="4"/>
        <v>360000</v>
      </c>
    </row>
    <row r="294" ht="14.25" customHeight="1">
      <c r="A294" s="63">
        <f t="shared" si="12"/>
        <v>291</v>
      </c>
      <c r="C294" s="205">
        <f t="shared" si="33"/>
        <v>178200</v>
      </c>
      <c r="D294" s="176">
        <f t="shared" si="34"/>
        <v>91349.98783</v>
      </c>
      <c r="E294" s="206">
        <f t="shared" si="5"/>
        <v>269549.9878</v>
      </c>
      <c r="F294" s="129"/>
      <c r="G294" s="205">
        <f t="shared" si="15"/>
        <v>16000</v>
      </c>
      <c r="H294" s="206">
        <f t="shared" si="16"/>
        <v>45000</v>
      </c>
      <c r="I294" s="129"/>
      <c r="J294" s="207">
        <f t="shared" si="35"/>
        <v>9536.420128</v>
      </c>
      <c r="K294" s="208">
        <f t="shared" si="54"/>
        <v>99803.25362</v>
      </c>
      <c r="L294" s="129"/>
      <c r="M294" s="129"/>
      <c r="N294" s="129"/>
      <c r="O294" s="129"/>
      <c r="P294" s="129"/>
      <c r="Q294" s="129">
        <v>0.0</v>
      </c>
      <c r="R294" s="129">
        <v>0.0</v>
      </c>
      <c r="S294" s="129">
        <f t="shared" ref="S294:T294" si="624">+IF(Q294=1,RAND(),0)</f>
        <v>0</v>
      </c>
      <c r="T294" s="129">
        <f t="shared" si="624"/>
        <v>0</v>
      </c>
      <c r="U294" s="129">
        <f>+IF(S294=0,0,IF(S294&lt;=Hoja2!$N$5,Hoja2!$M$5,IF(Hoja2!M293&lt;=Hoja2!$N$6,Hoja2!$M$6,IF(S294&lt;=Hoja2!$N$7,Hoja2!$M$7,IF(S294&lt;=Hoja2!$N$8,Hoja2!$M$8,IF(S294&lt;=Hoja2!$N$9,Hoja2!$M$9,6))))))</f>
        <v>0</v>
      </c>
      <c r="V294" s="129">
        <f>+IF(T294=0,0,IF(T294&lt;=Hoja2!$O$5,Hoja2!$M$5,IF(T294&lt;=Hoja2!$O$6,Hoja2!$M$6,IF(T294&lt;=Hoja2!$O$7,Hoja2!$M$7,IF(T294&lt;=Hoja2!$O$8,Hoja2!$M$8,IF(T294&lt;=Hoja2!$O$9,Hoja2!$M$9,IF(S294&lt;=Hoja2!$O$10,Hoja2!$M$10,IF(S294&lt;=Hoja2!$O$11,Hoja2!$M$11,8))))))))</f>
        <v>0</v>
      </c>
      <c r="W294" s="156" t="str">
        <f t="shared" si="7"/>
        <v>si</v>
      </c>
      <c r="X294" s="157" t="str">
        <f t="shared" si="8"/>
        <v>no</v>
      </c>
      <c r="Y294" s="129"/>
      <c r="Z294" s="129"/>
      <c r="AA294" s="158">
        <f t="shared" si="37"/>
        <v>0</v>
      </c>
      <c r="AB294" s="159">
        <f t="shared" si="38"/>
        <v>0</v>
      </c>
      <c r="AC294" s="159">
        <f t="shared" si="39"/>
        <v>0</v>
      </c>
      <c r="AD294" s="159">
        <f t="shared" si="40"/>
        <v>0</v>
      </c>
      <c r="AE294" s="209">
        <f t="shared" si="41"/>
        <v>0</v>
      </c>
      <c r="AF294" s="210">
        <f t="shared" si="42"/>
        <v>0</v>
      </c>
      <c r="AG294" s="210">
        <f t="shared" si="43"/>
        <v>0</v>
      </c>
      <c r="AH294" s="210">
        <f t="shared" si="44"/>
        <v>0</v>
      </c>
      <c r="AI294" s="211">
        <f t="shared" si="45"/>
        <v>0</v>
      </c>
      <c r="AJ294" s="212">
        <f t="shared" si="46"/>
        <v>0</v>
      </c>
      <c r="AK294" s="129"/>
      <c r="AL294" s="213">
        <f t="shared" si="47"/>
        <v>115200</v>
      </c>
      <c r="AM294" s="214">
        <f t="shared" si="48"/>
        <v>0</v>
      </c>
      <c r="AN294" s="214">
        <f t="shared" si="49"/>
        <v>0</v>
      </c>
      <c r="AO294" s="215">
        <f t="shared" si="23"/>
        <v>0</v>
      </c>
      <c r="AP294" s="172">
        <f t="shared" si="9"/>
        <v>90450.01217</v>
      </c>
      <c r="AQ294" s="129"/>
      <c r="AR294" s="216">
        <f t="shared" si="50"/>
        <v>35000</v>
      </c>
      <c r="AS294" s="217">
        <f t="shared" si="51"/>
        <v>28039.92668</v>
      </c>
      <c r="AT294" s="217">
        <f t="shared" si="24"/>
        <v>1000</v>
      </c>
      <c r="AU294" s="218">
        <f t="shared" si="30"/>
        <v>3000</v>
      </c>
      <c r="AV294" s="129"/>
      <c r="AW294" s="219">
        <f t="shared" ref="AW294:AX294" si="625">+IF(SUM(U289:U293)&gt;SUM(AW289:AW293),1,0)</f>
        <v>0</v>
      </c>
      <c r="AX294" s="220">
        <f t="shared" si="625"/>
        <v>1</v>
      </c>
      <c r="AY294" s="129"/>
      <c r="AZ294" s="181">
        <f t="shared" si="11"/>
        <v>2043.555539</v>
      </c>
      <c r="BA294" s="129"/>
      <c r="BB294" s="129"/>
      <c r="BC294" s="129"/>
      <c r="BD294" s="129"/>
      <c r="BE294" s="129"/>
      <c r="BF294" s="129"/>
      <c r="BG294" s="129"/>
      <c r="BH294" s="129"/>
      <c r="BI294" s="129"/>
      <c r="BJ294" s="129"/>
      <c r="BK294" s="129"/>
      <c r="BL294" s="129"/>
      <c r="BM294" s="129"/>
      <c r="BN294" s="129"/>
      <c r="BO294" s="129"/>
      <c r="BP294" s="129">
        <f t="shared" si="2"/>
        <v>180000</v>
      </c>
      <c r="BQ294" s="129">
        <f t="shared" si="3"/>
        <v>225000</v>
      </c>
      <c r="BR294" s="129">
        <f t="shared" si="4"/>
        <v>360000</v>
      </c>
    </row>
    <row r="295" ht="14.25" customHeight="1">
      <c r="A295" s="63">
        <f t="shared" si="12"/>
        <v>292</v>
      </c>
      <c r="C295" s="205">
        <f t="shared" si="33"/>
        <v>101000</v>
      </c>
      <c r="D295" s="176">
        <f t="shared" si="34"/>
        <v>103780.6382</v>
      </c>
      <c r="E295" s="206">
        <f t="shared" si="5"/>
        <v>204780.6382</v>
      </c>
      <c r="F295" s="129"/>
      <c r="G295" s="205">
        <f t="shared" si="15"/>
        <v>15000</v>
      </c>
      <c r="H295" s="206">
        <f t="shared" si="16"/>
        <v>42000</v>
      </c>
      <c r="I295" s="129"/>
      <c r="J295" s="207">
        <f t="shared" si="35"/>
        <v>19345.61208</v>
      </c>
      <c r="K295" s="208">
        <f t="shared" si="54"/>
        <v>122457.1386</v>
      </c>
      <c r="L295" s="129"/>
      <c r="M295" s="129"/>
      <c r="N295" s="129"/>
      <c r="O295" s="129"/>
      <c r="P295" s="129"/>
      <c r="Q295" s="129">
        <v>0.0</v>
      </c>
      <c r="R295" s="129">
        <v>0.0</v>
      </c>
      <c r="S295" s="129">
        <f t="shared" ref="S295:T295" si="626">+IF(Q295=1,RAND(),0)</f>
        <v>0</v>
      </c>
      <c r="T295" s="129">
        <f t="shared" si="626"/>
        <v>0</v>
      </c>
      <c r="U295" s="129">
        <f>+IF(S295=0,0,IF(S295&lt;=Hoja2!$N$5,Hoja2!$M$5,IF(Hoja2!M294&lt;=Hoja2!$N$6,Hoja2!$M$6,IF(S295&lt;=Hoja2!$N$7,Hoja2!$M$7,IF(S295&lt;=Hoja2!$N$8,Hoja2!$M$8,IF(S295&lt;=Hoja2!$N$9,Hoja2!$M$9,6))))))</f>
        <v>0</v>
      </c>
      <c r="V295" s="129">
        <f>+IF(T295=0,0,IF(T295&lt;=Hoja2!$O$5,Hoja2!$M$5,IF(T295&lt;=Hoja2!$O$6,Hoja2!$M$6,IF(T295&lt;=Hoja2!$O$7,Hoja2!$M$7,IF(T295&lt;=Hoja2!$O$8,Hoja2!$M$8,IF(T295&lt;=Hoja2!$O$9,Hoja2!$M$9,IF(S295&lt;=Hoja2!$O$10,Hoja2!$M$10,IF(S295&lt;=Hoja2!$O$11,Hoja2!$M$11,8))))))))</f>
        <v>0</v>
      </c>
      <c r="W295" s="156" t="str">
        <f t="shared" si="7"/>
        <v>si</v>
      </c>
      <c r="X295" s="157" t="str">
        <f t="shared" si="8"/>
        <v>no</v>
      </c>
      <c r="Y295" s="129"/>
      <c r="Z295" s="129"/>
      <c r="AA295" s="158">
        <f t="shared" si="37"/>
        <v>0</v>
      </c>
      <c r="AB295" s="159">
        <f t="shared" si="38"/>
        <v>0</v>
      </c>
      <c r="AC295" s="159">
        <f t="shared" si="39"/>
        <v>0</v>
      </c>
      <c r="AD295" s="159">
        <f t="shared" si="40"/>
        <v>0</v>
      </c>
      <c r="AE295" s="209">
        <f t="shared" si="41"/>
        <v>0</v>
      </c>
      <c r="AF295" s="210">
        <f t="shared" si="42"/>
        <v>0</v>
      </c>
      <c r="AG295" s="210">
        <f t="shared" si="43"/>
        <v>0</v>
      </c>
      <c r="AH295" s="210">
        <f t="shared" si="44"/>
        <v>0</v>
      </c>
      <c r="AI295" s="211">
        <f t="shared" si="45"/>
        <v>0</v>
      </c>
      <c r="AJ295" s="212">
        <f t="shared" si="46"/>
        <v>0</v>
      </c>
      <c r="AK295" s="129"/>
      <c r="AL295" s="213">
        <f t="shared" si="47"/>
        <v>-42200</v>
      </c>
      <c r="AM295" s="214">
        <f t="shared" si="48"/>
        <v>0</v>
      </c>
      <c r="AN295" s="214">
        <f t="shared" si="49"/>
        <v>0</v>
      </c>
      <c r="AO295" s="215">
        <f t="shared" si="23"/>
        <v>0</v>
      </c>
      <c r="AP295" s="172">
        <f t="shared" si="9"/>
        <v>155219.3618</v>
      </c>
      <c r="AQ295" s="129"/>
      <c r="AR295" s="216">
        <f t="shared" si="50"/>
        <v>35000</v>
      </c>
      <c r="AS295" s="217">
        <f t="shared" si="51"/>
        <v>29569.34968</v>
      </c>
      <c r="AT295" s="217">
        <f t="shared" si="24"/>
        <v>1000</v>
      </c>
      <c r="AU295" s="218">
        <f t="shared" si="30"/>
        <v>3000</v>
      </c>
      <c r="AV295" s="129"/>
      <c r="AW295" s="219">
        <f t="shared" ref="AW295:AX295" si="627">+IF(SUM(U290:U294)&gt;SUM(AW290:AW294),1,0)</f>
        <v>0</v>
      </c>
      <c r="AX295" s="220">
        <f t="shared" si="627"/>
        <v>0</v>
      </c>
      <c r="AY295" s="129"/>
      <c r="AZ295" s="181">
        <f t="shared" si="11"/>
        <v>2451.264769</v>
      </c>
      <c r="BA295" s="129"/>
      <c r="BB295" s="129"/>
      <c r="BC295" s="129"/>
      <c r="BD295" s="129"/>
      <c r="BE295" s="129"/>
      <c r="BF295" s="129"/>
      <c r="BG295" s="129"/>
      <c r="BH295" s="129"/>
      <c r="BI295" s="129"/>
      <c r="BJ295" s="129"/>
      <c r="BK295" s="129"/>
      <c r="BL295" s="129"/>
      <c r="BM295" s="129"/>
      <c r="BN295" s="129"/>
      <c r="BO295" s="129"/>
      <c r="BP295" s="129">
        <f t="shared" si="2"/>
        <v>180000</v>
      </c>
      <c r="BQ295" s="129">
        <f t="shared" si="3"/>
        <v>225000</v>
      </c>
      <c r="BR295" s="129">
        <f t="shared" si="4"/>
        <v>360000</v>
      </c>
    </row>
    <row r="296" ht="14.25" customHeight="1">
      <c r="A296" s="63">
        <f t="shared" si="12"/>
        <v>293</v>
      </c>
      <c r="C296" s="205">
        <f t="shared" si="33"/>
        <v>176000</v>
      </c>
      <c r="D296" s="176">
        <f t="shared" si="34"/>
        <v>41678.61038</v>
      </c>
      <c r="E296" s="206">
        <f t="shared" si="5"/>
        <v>217678.6104</v>
      </c>
      <c r="F296" s="129"/>
      <c r="G296" s="205">
        <f t="shared" si="15"/>
        <v>14000</v>
      </c>
      <c r="H296" s="206">
        <f t="shared" si="16"/>
        <v>39000</v>
      </c>
      <c r="I296" s="129"/>
      <c r="J296" s="207">
        <f t="shared" si="35"/>
        <v>28941.05711</v>
      </c>
      <c r="K296" s="208">
        <f t="shared" si="54"/>
        <v>146114.2347</v>
      </c>
      <c r="L296" s="129"/>
      <c r="M296" s="129"/>
      <c r="N296" s="129"/>
      <c r="O296" s="129"/>
      <c r="P296" s="129"/>
      <c r="Q296" s="129">
        <v>0.0</v>
      </c>
      <c r="R296" s="129">
        <v>0.0</v>
      </c>
      <c r="S296" s="129">
        <f t="shared" ref="S296:T296" si="628">+IF(Q296=1,RAND(),0)</f>
        <v>0</v>
      </c>
      <c r="T296" s="129">
        <f t="shared" si="628"/>
        <v>0</v>
      </c>
      <c r="U296" s="129">
        <f>+IF(S296=0,0,IF(S296&lt;=Hoja2!$N$5,Hoja2!$M$5,IF(Hoja2!M295&lt;=Hoja2!$N$6,Hoja2!$M$6,IF(S296&lt;=Hoja2!$N$7,Hoja2!$M$7,IF(S296&lt;=Hoja2!$N$8,Hoja2!$M$8,IF(S296&lt;=Hoja2!$N$9,Hoja2!$M$9,6))))))</f>
        <v>0</v>
      </c>
      <c r="V296" s="129">
        <f>+IF(T296=0,0,IF(T296&lt;=Hoja2!$O$5,Hoja2!$M$5,IF(T296&lt;=Hoja2!$O$6,Hoja2!$M$6,IF(T296&lt;=Hoja2!$O$7,Hoja2!$M$7,IF(T296&lt;=Hoja2!$O$8,Hoja2!$M$8,IF(T296&lt;=Hoja2!$O$9,Hoja2!$M$9,IF(S296&lt;=Hoja2!$O$10,Hoja2!$M$10,IF(S296&lt;=Hoja2!$O$11,Hoja2!$M$11,8))))))))</f>
        <v>0</v>
      </c>
      <c r="W296" s="156" t="str">
        <f t="shared" si="7"/>
        <v>si</v>
      </c>
      <c r="X296" s="157" t="str">
        <f t="shared" si="8"/>
        <v>no</v>
      </c>
      <c r="Y296" s="129"/>
      <c r="Z296" s="129"/>
      <c r="AA296" s="158">
        <f t="shared" si="37"/>
        <v>0</v>
      </c>
      <c r="AB296" s="159">
        <f t="shared" si="38"/>
        <v>0</v>
      </c>
      <c r="AC296" s="159">
        <f t="shared" si="39"/>
        <v>0</v>
      </c>
      <c r="AD296" s="159">
        <f t="shared" si="40"/>
        <v>0</v>
      </c>
      <c r="AE296" s="209">
        <f t="shared" si="41"/>
        <v>0</v>
      </c>
      <c r="AF296" s="210">
        <f t="shared" si="42"/>
        <v>0</v>
      </c>
      <c r="AG296" s="210">
        <f t="shared" si="43"/>
        <v>0</v>
      </c>
      <c r="AH296" s="210">
        <f t="shared" si="44"/>
        <v>0</v>
      </c>
      <c r="AI296" s="211">
        <f t="shared" si="45"/>
        <v>0</v>
      </c>
      <c r="AJ296" s="212">
        <f t="shared" si="46"/>
        <v>0</v>
      </c>
      <c r="AK296" s="129"/>
      <c r="AL296" s="213">
        <f t="shared" si="47"/>
        <v>110000</v>
      </c>
      <c r="AM296" s="214">
        <f t="shared" si="48"/>
        <v>0</v>
      </c>
      <c r="AN296" s="214">
        <f t="shared" si="49"/>
        <v>75000</v>
      </c>
      <c r="AO296" s="215">
        <f t="shared" si="23"/>
        <v>0</v>
      </c>
      <c r="AP296" s="172">
        <f t="shared" si="9"/>
        <v>142321.3896</v>
      </c>
      <c r="AQ296" s="129"/>
      <c r="AR296" s="216">
        <f t="shared" si="50"/>
        <v>35000</v>
      </c>
      <c r="AS296" s="217">
        <f t="shared" si="51"/>
        <v>29102.02777</v>
      </c>
      <c r="AT296" s="217">
        <f t="shared" si="24"/>
        <v>1000</v>
      </c>
      <c r="AU296" s="218">
        <f t="shared" si="30"/>
        <v>3000</v>
      </c>
      <c r="AV296" s="129"/>
      <c r="AW296" s="219">
        <f t="shared" ref="AW296:AX296" si="629">+IF(SUM(U291:U295)&gt;SUM(AW291:AW295),1,0)</f>
        <v>0</v>
      </c>
      <c r="AX296" s="220">
        <f t="shared" si="629"/>
        <v>0</v>
      </c>
      <c r="AY296" s="129"/>
      <c r="AZ296" s="181">
        <f t="shared" si="11"/>
        <v>2585.692956</v>
      </c>
      <c r="BA296" s="129"/>
      <c r="BB296" s="129"/>
      <c r="BC296" s="129"/>
      <c r="BD296" s="129"/>
      <c r="BE296" s="129"/>
      <c r="BF296" s="129"/>
      <c r="BG296" s="129"/>
      <c r="BH296" s="129"/>
      <c r="BI296" s="129"/>
      <c r="BJ296" s="129"/>
      <c r="BK296" s="129"/>
      <c r="BL296" s="129"/>
      <c r="BM296" s="129"/>
      <c r="BN296" s="129"/>
      <c r="BO296" s="129"/>
      <c r="BP296" s="129">
        <f t="shared" si="2"/>
        <v>180000</v>
      </c>
      <c r="BQ296" s="129">
        <f t="shared" si="3"/>
        <v>225000</v>
      </c>
      <c r="BR296" s="129">
        <f t="shared" si="4"/>
        <v>360000</v>
      </c>
    </row>
    <row r="297" ht="14.25" customHeight="1">
      <c r="A297" s="63">
        <f t="shared" si="12"/>
        <v>294</v>
      </c>
      <c r="C297" s="205">
        <f t="shared" si="33"/>
        <v>141000</v>
      </c>
      <c r="D297" s="176">
        <f t="shared" si="34"/>
        <v>54696.91566</v>
      </c>
      <c r="E297" s="206">
        <f t="shared" si="5"/>
        <v>195696.9157</v>
      </c>
      <c r="F297" s="129"/>
      <c r="G297" s="205">
        <f t="shared" si="15"/>
        <v>13000</v>
      </c>
      <c r="H297" s="206">
        <f t="shared" si="16"/>
        <v>36000</v>
      </c>
      <c r="I297" s="129"/>
      <c r="J297" s="207">
        <f t="shared" si="35"/>
        <v>38730.94546</v>
      </c>
      <c r="K297" s="208">
        <f t="shared" si="54"/>
        <v>59268.1049</v>
      </c>
      <c r="L297" s="129"/>
      <c r="M297" s="129"/>
      <c r="N297" s="129"/>
      <c r="O297" s="129"/>
      <c r="P297" s="129"/>
      <c r="Q297" s="129">
        <v>0.0</v>
      </c>
      <c r="R297" s="129">
        <v>0.0</v>
      </c>
      <c r="S297" s="129">
        <f t="shared" ref="S297:T297" si="630">+IF(Q297=1,RAND(),0)</f>
        <v>0</v>
      </c>
      <c r="T297" s="129">
        <f t="shared" si="630"/>
        <v>0</v>
      </c>
      <c r="U297" s="129">
        <f>+IF(S297=0,0,IF(S297&lt;=Hoja2!$N$5,Hoja2!$M$5,IF(Hoja2!M296&lt;=Hoja2!$N$6,Hoja2!$M$6,IF(S297&lt;=Hoja2!$N$7,Hoja2!$M$7,IF(S297&lt;=Hoja2!$N$8,Hoja2!$M$8,IF(S297&lt;=Hoja2!$N$9,Hoja2!$M$9,6))))))</f>
        <v>0</v>
      </c>
      <c r="V297" s="129">
        <f>+IF(T297=0,0,IF(T297&lt;=Hoja2!$O$5,Hoja2!$M$5,IF(T297&lt;=Hoja2!$O$6,Hoja2!$M$6,IF(T297&lt;=Hoja2!$O$7,Hoja2!$M$7,IF(T297&lt;=Hoja2!$O$8,Hoja2!$M$8,IF(T297&lt;=Hoja2!$O$9,Hoja2!$M$9,IF(S297&lt;=Hoja2!$O$10,Hoja2!$M$10,IF(S297&lt;=Hoja2!$O$11,Hoja2!$M$11,8))))))))</f>
        <v>0</v>
      </c>
      <c r="W297" s="156" t="str">
        <f t="shared" si="7"/>
        <v>si</v>
      </c>
      <c r="X297" s="157" t="str">
        <f t="shared" si="8"/>
        <v>no</v>
      </c>
      <c r="Y297" s="129"/>
      <c r="Z297" s="129"/>
      <c r="AA297" s="158">
        <f t="shared" si="37"/>
        <v>0</v>
      </c>
      <c r="AB297" s="159">
        <f t="shared" si="38"/>
        <v>0</v>
      </c>
      <c r="AC297" s="159">
        <f t="shared" si="39"/>
        <v>0</v>
      </c>
      <c r="AD297" s="159">
        <f t="shared" si="40"/>
        <v>0</v>
      </c>
      <c r="AE297" s="209">
        <f t="shared" si="41"/>
        <v>110000</v>
      </c>
      <c r="AF297" s="210">
        <f t="shared" si="42"/>
        <v>0</v>
      </c>
      <c r="AG297" s="210">
        <f t="shared" si="43"/>
        <v>0</v>
      </c>
      <c r="AH297" s="210">
        <f t="shared" si="44"/>
        <v>0</v>
      </c>
      <c r="AI297" s="211">
        <f t="shared" si="45"/>
        <v>0</v>
      </c>
      <c r="AJ297" s="212">
        <f t="shared" si="46"/>
        <v>0</v>
      </c>
      <c r="AK297" s="129"/>
      <c r="AL297" s="213">
        <f t="shared" si="47"/>
        <v>0</v>
      </c>
      <c r="AM297" s="214">
        <f t="shared" si="48"/>
        <v>0</v>
      </c>
      <c r="AN297" s="214">
        <f t="shared" si="49"/>
        <v>0</v>
      </c>
      <c r="AO297" s="215">
        <f t="shared" si="23"/>
        <v>0</v>
      </c>
      <c r="AP297" s="172">
        <f t="shared" si="9"/>
        <v>164303.0843</v>
      </c>
      <c r="AQ297" s="129"/>
      <c r="AR297" s="216">
        <f t="shared" si="50"/>
        <v>35000</v>
      </c>
      <c r="AS297" s="217">
        <f t="shared" si="51"/>
        <v>28981.69473</v>
      </c>
      <c r="AT297" s="217">
        <f t="shared" si="24"/>
        <v>1000</v>
      </c>
      <c r="AU297" s="218">
        <f t="shared" si="30"/>
        <v>3000</v>
      </c>
      <c r="AV297" s="129"/>
      <c r="AW297" s="219">
        <f t="shared" ref="AW297:AX297" si="631">+IF(SUM(U292:U296)&gt;SUM(AW292:AW296),1,0)</f>
        <v>0</v>
      </c>
      <c r="AX297" s="220">
        <f t="shared" si="631"/>
        <v>0</v>
      </c>
      <c r="AY297" s="129"/>
      <c r="AZ297" s="181">
        <f t="shared" si="11"/>
        <v>2800.875737</v>
      </c>
      <c r="BA297" s="129"/>
      <c r="BB297" s="129"/>
      <c r="BC297" s="129"/>
      <c r="BD297" s="129"/>
      <c r="BE297" s="129"/>
      <c r="BF297" s="129"/>
      <c r="BG297" s="129"/>
      <c r="BH297" s="129"/>
      <c r="BI297" s="129"/>
      <c r="BJ297" s="129"/>
      <c r="BK297" s="129"/>
      <c r="BL297" s="129"/>
      <c r="BM297" s="129"/>
      <c r="BN297" s="129"/>
      <c r="BO297" s="129"/>
      <c r="BP297" s="129">
        <f t="shared" si="2"/>
        <v>180000</v>
      </c>
      <c r="BQ297" s="129">
        <f t="shared" si="3"/>
        <v>225000</v>
      </c>
      <c r="BR297" s="129">
        <f t="shared" si="4"/>
        <v>360000</v>
      </c>
    </row>
    <row r="298" ht="14.25" customHeight="1">
      <c r="A298" s="63">
        <f t="shared" si="12"/>
        <v>295</v>
      </c>
      <c r="C298" s="205">
        <f t="shared" si="33"/>
        <v>106000</v>
      </c>
      <c r="D298" s="176">
        <f t="shared" si="34"/>
        <v>67360.58413</v>
      </c>
      <c r="E298" s="206">
        <f t="shared" si="5"/>
        <v>173360.5841</v>
      </c>
      <c r="F298" s="129"/>
      <c r="G298" s="205">
        <f t="shared" si="15"/>
        <v>12000</v>
      </c>
      <c r="H298" s="206">
        <f t="shared" si="16"/>
        <v>33000</v>
      </c>
      <c r="I298" s="129"/>
      <c r="J298" s="207">
        <f t="shared" si="35"/>
        <v>48281.1166</v>
      </c>
      <c r="K298" s="208">
        <f t="shared" si="54"/>
        <v>82520.5227</v>
      </c>
      <c r="L298" s="129"/>
      <c r="M298" s="129"/>
      <c r="N298" s="129"/>
      <c r="O298" s="129"/>
      <c r="P298" s="129"/>
      <c r="Q298" s="129">
        <v>0.0</v>
      </c>
      <c r="R298" s="129">
        <v>0.0</v>
      </c>
      <c r="S298" s="129">
        <f t="shared" ref="S298:T298" si="632">+IF(Q298=1,RAND(),0)</f>
        <v>0</v>
      </c>
      <c r="T298" s="129">
        <f t="shared" si="632"/>
        <v>0</v>
      </c>
      <c r="U298" s="129">
        <f>+IF(S298=0,0,IF(S298&lt;=Hoja2!$N$5,Hoja2!$M$5,IF(Hoja2!M297&lt;=Hoja2!$N$6,Hoja2!$M$6,IF(S298&lt;=Hoja2!$N$7,Hoja2!$M$7,IF(S298&lt;=Hoja2!$N$8,Hoja2!$M$8,IF(S298&lt;=Hoja2!$N$9,Hoja2!$M$9,6))))))</f>
        <v>0</v>
      </c>
      <c r="V298" s="129">
        <f>+IF(T298=0,0,IF(T298&lt;=Hoja2!$O$5,Hoja2!$M$5,IF(T298&lt;=Hoja2!$O$6,Hoja2!$M$6,IF(T298&lt;=Hoja2!$O$7,Hoja2!$M$7,IF(T298&lt;=Hoja2!$O$8,Hoja2!$M$8,IF(T298&lt;=Hoja2!$O$9,Hoja2!$M$9,IF(S298&lt;=Hoja2!$O$10,Hoja2!$M$10,IF(S298&lt;=Hoja2!$O$11,Hoja2!$M$11,8))))))))</f>
        <v>0</v>
      </c>
      <c r="W298" s="156" t="str">
        <f t="shared" si="7"/>
        <v>si</v>
      </c>
      <c r="X298" s="157" t="str">
        <f t="shared" si="8"/>
        <v>no</v>
      </c>
      <c r="Y298" s="129"/>
      <c r="Z298" s="129"/>
      <c r="AA298" s="158">
        <f t="shared" si="37"/>
        <v>0</v>
      </c>
      <c r="AB298" s="159">
        <f t="shared" si="38"/>
        <v>0</v>
      </c>
      <c r="AC298" s="159">
        <f t="shared" si="39"/>
        <v>0</v>
      </c>
      <c r="AD298" s="159">
        <f t="shared" si="40"/>
        <v>0</v>
      </c>
      <c r="AE298" s="209">
        <f t="shared" si="41"/>
        <v>0</v>
      </c>
      <c r="AF298" s="210">
        <f t="shared" si="42"/>
        <v>0</v>
      </c>
      <c r="AG298" s="210">
        <f t="shared" si="43"/>
        <v>0</v>
      </c>
      <c r="AH298" s="210">
        <f t="shared" si="44"/>
        <v>0</v>
      </c>
      <c r="AI298" s="211">
        <f t="shared" si="45"/>
        <v>0</v>
      </c>
      <c r="AJ298" s="212">
        <f t="shared" si="46"/>
        <v>0</v>
      </c>
      <c r="AK298" s="129"/>
      <c r="AL298" s="213">
        <f t="shared" si="47"/>
        <v>0</v>
      </c>
      <c r="AM298" s="214">
        <f t="shared" si="48"/>
        <v>0</v>
      </c>
      <c r="AN298" s="214">
        <f t="shared" si="49"/>
        <v>0</v>
      </c>
      <c r="AO298" s="215">
        <f t="shared" si="23"/>
        <v>0</v>
      </c>
      <c r="AP298" s="172">
        <f t="shared" si="9"/>
        <v>186639.4159</v>
      </c>
      <c r="AQ298" s="129"/>
      <c r="AR298" s="216">
        <f t="shared" si="50"/>
        <v>35000</v>
      </c>
      <c r="AS298" s="217">
        <f t="shared" si="51"/>
        <v>29336.33152</v>
      </c>
      <c r="AT298" s="217">
        <f t="shared" si="24"/>
        <v>1000</v>
      </c>
      <c r="AU298" s="218">
        <f t="shared" si="30"/>
        <v>3000</v>
      </c>
      <c r="AV298" s="129"/>
      <c r="AW298" s="219">
        <f t="shared" ref="AW298:AX298" si="633">+IF(SUM(U293:U297)&gt;SUM(AW293:AW297),1,0)</f>
        <v>0</v>
      </c>
      <c r="AX298" s="220">
        <f t="shared" si="633"/>
        <v>0</v>
      </c>
      <c r="AY298" s="129"/>
      <c r="AZ298" s="181">
        <f t="shared" si="11"/>
        <v>2194.989917</v>
      </c>
      <c r="BA298" s="129"/>
      <c r="BB298" s="129"/>
      <c r="BC298" s="129"/>
      <c r="BD298" s="129"/>
      <c r="BE298" s="129"/>
      <c r="BF298" s="129"/>
      <c r="BG298" s="129"/>
      <c r="BH298" s="129"/>
      <c r="BI298" s="129"/>
      <c r="BJ298" s="129"/>
      <c r="BK298" s="129"/>
      <c r="BL298" s="129"/>
      <c r="BM298" s="129"/>
      <c r="BN298" s="129"/>
      <c r="BO298" s="129"/>
      <c r="BP298" s="129">
        <f t="shared" si="2"/>
        <v>180000</v>
      </c>
      <c r="BQ298" s="129">
        <f t="shared" si="3"/>
        <v>225000</v>
      </c>
      <c r="BR298" s="129">
        <f t="shared" si="4"/>
        <v>360000</v>
      </c>
    </row>
    <row r="299" ht="14.25" customHeight="1">
      <c r="A299" s="63">
        <f t="shared" si="12"/>
        <v>296</v>
      </c>
      <c r="C299" s="205">
        <f t="shared" si="33"/>
        <v>71000</v>
      </c>
      <c r="D299" s="176">
        <f t="shared" si="34"/>
        <v>80884.4586</v>
      </c>
      <c r="E299" s="206">
        <f t="shared" si="5"/>
        <v>151884.4586</v>
      </c>
      <c r="F299" s="129"/>
      <c r="G299" s="205">
        <f t="shared" si="15"/>
        <v>11000</v>
      </c>
      <c r="H299" s="206">
        <f t="shared" si="16"/>
        <v>30000</v>
      </c>
      <c r="I299" s="129"/>
      <c r="J299" s="207">
        <f t="shared" si="35"/>
        <v>57927.1774</v>
      </c>
      <c r="K299" s="208">
        <f t="shared" si="54"/>
        <v>33120.46362</v>
      </c>
      <c r="L299" s="129"/>
      <c r="M299" s="129"/>
      <c r="N299" s="129"/>
      <c r="O299" s="129"/>
      <c r="P299" s="129"/>
      <c r="Q299" s="129">
        <v>0.0</v>
      </c>
      <c r="R299" s="129">
        <v>0.0</v>
      </c>
      <c r="S299" s="129">
        <f t="shared" ref="S299:T299" si="634">+IF(Q299=1,RAND(),0)</f>
        <v>0</v>
      </c>
      <c r="T299" s="129">
        <f t="shared" si="634"/>
        <v>0</v>
      </c>
      <c r="U299" s="129">
        <f>+IF(S299=0,0,IF(S299&lt;=Hoja2!$N$5,Hoja2!$M$5,IF(Hoja2!M298&lt;=Hoja2!$N$6,Hoja2!$M$6,IF(S299&lt;=Hoja2!$N$7,Hoja2!$M$7,IF(S299&lt;=Hoja2!$N$8,Hoja2!$M$8,IF(S299&lt;=Hoja2!$N$9,Hoja2!$M$9,6))))))</f>
        <v>0</v>
      </c>
      <c r="V299" s="129">
        <f>+IF(T299=0,0,IF(T299&lt;=Hoja2!$O$5,Hoja2!$M$5,IF(T299&lt;=Hoja2!$O$6,Hoja2!$M$6,IF(T299&lt;=Hoja2!$O$7,Hoja2!$M$7,IF(T299&lt;=Hoja2!$O$8,Hoja2!$M$8,IF(T299&lt;=Hoja2!$O$9,Hoja2!$M$9,IF(S299&lt;=Hoja2!$O$10,Hoja2!$M$10,IF(S299&lt;=Hoja2!$O$11,Hoja2!$M$11,8))))))))</f>
        <v>0</v>
      </c>
      <c r="W299" s="156" t="str">
        <f t="shared" si="7"/>
        <v>si</v>
      </c>
      <c r="X299" s="157" t="str">
        <f t="shared" si="8"/>
        <v>no</v>
      </c>
      <c r="Y299" s="129"/>
      <c r="Z299" s="129"/>
      <c r="AA299" s="158">
        <f t="shared" si="37"/>
        <v>0</v>
      </c>
      <c r="AB299" s="159">
        <f t="shared" si="38"/>
        <v>0</v>
      </c>
      <c r="AC299" s="159">
        <f t="shared" si="39"/>
        <v>0</v>
      </c>
      <c r="AD299" s="159">
        <f t="shared" si="40"/>
        <v>0</v>
      </c>
      <c r="AE299" s="209">
        <f t="shared" si="41"/>
        <v>0</v>
      </c>
      <c r="AF299" s="210">
        <f t="shared" si="42"/>
        <v>0</v>
      </c>
      <c r="AG299" s="210">
        <f t="shared" si="43"/>
        <v>73000</v>
      </c>
      <c r="AH299" s="210">
        <f t="shared" si="44"/>
        <v>0</v>
      </c>
      <c r="AI299" s="211">
        <f t="shared" si="45"/>
        <v>0</v>
      </c>
      <c r="AJ299" s="212">
        <f t="shared" si="46"/>
        <v>0</v>
      </c>
      <c r="AK299" s="129"/>
      <c r="AL299" s="213">
        <f t="shared" si="47"/>
        <v>0</v>
      </c>
      <c r="AM299" s="214">
        <f t="shared" si="48"/>
        <v>0</v>
      </c>
      <c r="AN299" s="214">
        <f t="shared" si="49"/>
        <v>0</v>
      </c>
      <c r="AO299" s="215">
        <f t="shared" si="23"/>
        <v>0</v>
      </c>
      <c r="AP299" s="172">
        <f t="shared" si="9"/>
        <v>208115.5414</v>
      </c>
      <c r="AQ299" s="129"/>
      <c r="AR299" s="216">
        <f t="shared" si="50"/>
        <v>35000</v>
      </c>
      <c r="AS299" s="217">
        <f t="shared" si="51"/>
        <v>28476.12553</v>
      </c>
      <c r="AT299" s="217">
        <f t="shared" si="24"/>
        <v>1000</v>
      </c>
      <c r="AU299" s="218">
        <f t="shared" si="30"/>
        <v>3000</v>
      </c>
      <c r="AV299" s="129"/>
      <c r="AW299" s="219">
        <f t="shared" ref="AW299:AX299" si="635">+IF(SUM(U294:U298)&gt;SUM(AW294:AW298),1,0)</f>
        <v>0</v>
      </c>
      <c r="AX299" s="220">
        <f t="shared" si="635"/>
        <v>0</v>
      </c>
      <c r="AY299" s="129"/>
      <c r="AZ299" s="181">
        <f t="shared" si="11"/>
        <v>2343.608242</v>
      </c>
      <c r="BA299" s="129"/>
      <c r="BB299" s="129"/>
      <c r="BC299" s="129"/>
      <c r="BD299" s="129"/>
      <c r="BE299" s="129"/>
      <c r="BF299" s="129"/>
      <c r="BG299" s="129"/>
      <c r="BH299" s="129"/>
      <c r="BI299" s="129"/>
      <c r="BJ299" s="129"/>
      <c r="BK299" s="129"/>
      <c r="BL299" s="129"/>
      <c r="BM299" s="129"/>
      <c r="BN299" s="129"/>
      <c r="BO299" s="129"/>
      <c r="BP299" s="129">
        <f t="shared" si="2"/>
        <v>180000</v>
      </c>
      <c r="BQ299" s="129">
        <f t="shared" si="3"/>
        <v>225000</v>
      </c>
      <c r="BR299" s="129">
        <f t="shared" si="4"/>
        <v>360000</v>
      </c>
    </row>
    <row r="300" ht="14.25" customHeight="1">
      <c r="A300" s="63">
        <f t="shared" si="12"/>
        <v>297</v>
      </c>
      <c r="C300" s="205">
        <f t="shared" si="33"/>
        <v>146000</v>
      </c>
      <c r="D300" s="176">
        <f t="shared" si="34"/>
        <v>93604.20465</v>
      </c>
      <c r="E300" s="206">
        <f t="shared" si="5"/>
        <v>239604.2046</v>
      </c>
      <c r="F300" s="129"/>
      <c r="G300" s="205">
        <f t="shared" si="15"/>
        <v>10000</v>
      </c>
      <c r="H300" s="206">
        <f t="shared" si="16"/>
        <v>27000</v>
      </c>
      <c r="I300" s="129"/>
      <c r="J300" s="207">
        <f t="shared" si="35"/>
        <v>68322.19025</v>
      </c>
      <c r="K300" s="208">
        <f t="shared" si="54"/>
        <v>55881.56122</v>
      </c>
      <c r="L300" s="129"/>
      <c r="M300" s="129"/>
      <c r="N300" s="129"/>
      <c r="O300" s="129"/>
      <c r="P300" s="129"/>
      <c r="Q300" s="129">
        <v>0.0</v>
      </c>
      <c r="R300" s="129">
        <v>1.0</v>
      </c>
      <c r="S300" s="129">
        <f t="shared" ref="S300:T300" si="636">+IF(Q300=1,RAND(),0)</f>
        <v>0</v>
      </c>
      <c r="T300" s="129">
        <f t="shared" si="636"/>
        <v>0.5436208691</v>
      </c>
      <c r="U300" s="129">
        <f>+IF(S300=0,0,IF(S300&lt;=Hoja2!$N$5,Hoja2!$M$5,IF(Hoja2!M299&lt;=Hoja2!$N$6,Hoja2!$M$6,IF(S300&lt;=Hoja2!$N$7,Hoja2!$M$7,IF(S300&lt;=Hoja2!$N$8,Hoja2!$M$8,IF(S300&lt;=Hoja2!$N$9,Hoja2!$M$9,6))))))</f>
        <v>0</v>
      </c>
      <c r="V300" s="129">
        <f>+IF(T300=0,0,IF(T300&lt;=Hoja2!$O$5,Hoja2!$M$5,IF(T300&lt;=Hoja2!$O$6,Hoja2!$M$6,IF(T300&lt;=Hoja2!$O$7,Hoja2!$M$7,IF(T300&lt;=Hoja2!$O$8,Hoja2!$M$8,IF(T300&lt;=Hoja2!$O$9,Hoja2!$M$9,IF(S300&lt;=Hoja2!$O$10,Hoja2!$M$10,IF(S300&lt;=Hoja2!$O$11,Hoja2!$M$11,8))))))))</f>
        <v>3</v>
      </c>
      <c r="W300" s="156" t="str">
        <f t="shared" si="7"/>
        <v>si</v>
      </c>
      <c r="X300" s="157" t="str">
        <f t="shared" si="8"/>
        <v>no</v>
      </c>
      <c r="Y300" s="129"/>
      <c r="Z300" s="129"/>
      <c r="AA300" s="158">
        <f t="shared" si="37"/>
        <v>0</v>
      </c>
      <c r="AB300" s="159">
        <f t="shared" si="38"/>
        <v>0</v>
      </c>
      <c r="AC300" s="159">
        <f t="shared" si="39"/>
        <v>0</v>
      </c>
      <c r="AD300" s="159">
        <f t="shared" si="40"/>
        <v>0</v>
      </c>
      <c r="AE300" s="209">
        <f t="shared" si="41"/>
        <v>0</v>
      </c>
      <c r="AF300" s="210">
        <f t="shared" si="42"/>
        <v>0</v>
      </c>
      <c r="AG300" s="210">
        <f t="shared" si="43"/>
        <v>0</v>
      </c>
      <c r="AH300" s="210">
        <f t="shared" si="44"/>
        <v>0</v>
      </c>
      <c r="AI300" s="211">
        <f t="shared" si="45"/>
        <v>0</v>
      </c>
      <c r="AJ300" s="212">
        <f t="shared" si="46"/>
        <v>0</v>
      </c>
      <c r="AK300" s="129"/>
      <c r="AL300" s="213">
        <f t="shared" si="47"/>
        <v>110000</v>
      </c>
      <c r="AM300" s="214">
        <f t="shared" si="48"/>
        <v>0</v>
      </c>
      <c r="AN300" s="214">
        <f t="shared" si="49"/>
        <v>0</v>
      </c>
      <c r="AO300" s="215">
        <f t="shared" si="23"/>
        <v>0</v>
      </c>
      <c r="AP300" s="172">
        <f t="shared" si="9"/>
        <v>120395.7954</v>
      </c>
      <c r="AQ300" s="129"/>
      <c r="AR300" s="216">
        <f t="shared" si="50"/>
        <v>35000</v>
      </c>
      <c r="AS300" s="217">
        <f t="shared" si="51"/>
        <v>29280.25395</v>
      </c>
      <c r="AT300" s="217">
        <f t="shared" si="24"/>
        <v>1000</v>
      </c>
      <c r="AU300" s="218">
        <f t="shared" si="30"/>
        <v>3000</v>
      </c>
      <c r="AV300" s="129"/>
      <c r="AW300" s="219">
        <f t="shared" ref="AW300:AX300" si="637">+IF(SUM(U295:U299)&gt;SUM(AW295:AW299),1,0)</f>
        <v>0</v>
      </c>
      <c r="AX300" s="220">
        <f t="shared" si="637"/>
        <v>0</v>
      </c>
      <c r="AY300" s="129"/>
      <c r="AZ300" s="181">
        <f t="shared" si="11"/>
        <v>2224.984228</v>
      </c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>
        <f t="shared" si="2"/>
        <v>180000</v>
      </c>
      <c r="BQ300" s="129">
        <f t="shared" si="3"/>
        <v>225000</v>
      </c>
      <c r="BR300" s="129">
        <f t="shared" si="4"/>
        <v>360000</v>
      </c>
    </row>
    <row r="301" ht="14.25" customHeight="1">
      <c r="A301" s="63">
        <f t="shared" si="12"/>
        <v>298</v>
      </c>
      <c r="C301" s="205">
        <f t="shared" si="33"/>
        <v>111000</v>
      </c>
      <c r="D301" s="176">
        <f t="shared" si="34"/>
        <v>106844.3792</v>
      </c>
      <c r="E301" s="206">
        <f t="shared" si="5"/>
        <v>217844.3792</v>
      </c>
      <c r="F301" s="129"/>
      <c r="G301" s="205">
        <f t="shared" si="15"/>
        <v>9000</v>
      </c>
      <c r="H301" s="206">
        <f t="shared" si="16"/>
        <v>24000</v>
      </c>
      <c r="I301" s="129"/>
      <c r="J301" s="207">
        <f t="shared" si="35"/>
        <v>78130.5655</v>
      </c>
      <c r="K301" s="208">
        <f t="shared" si="54"/>
        <v>78854.54545</v>
      </c>
      <c r="L301" s="129"/>
      <c r="M301" s="129"/>
      <c r="N301" s="129"/>
      <c r="O301" s="129"/>
      <c r="P301" s="129"/>
      <c r="Q301" s="129">
        <v>0.0</v>
      </c>
      <c r="R301" s="129">
        <v>0.0</v>
      </c>
      <c r="S301" s="129">
        <f t="shared" ref="S301:T301" si="638">+IF(Q301=1,RAND(),0)</f>
        <v>0</v>
      </c>
      <c r="T301" s="129">
        <f t="shared" si="638"/>
        <v>0</v>
      </c>
      <c r="U301" s="129">
        <f>+IF(S301=0,0,IF(S301&lt;=Hoja2!$N$5,Hoja2!$M$5,IF(Hoja2!M300&lt;=Hoja2!$N$6,Hoja2!$M$6,IF(S301&lt;=Hoja2!$N$7,Hoja2!$M$7,IF(S301&lt;=Hoja2!$N$8,Hoja2!$M$8,IF(S301&lt;=Hoja2!$N$9,Hoja2!$M$9,6))))))</f>
        <v>0</v>
      </c>
      <c r="V301" s="129">
        <f>+IF(T301=0,0,IF(T301&lt;=Hoja2!$O$5,Hoja2!$M$5,IF(T301&lt;=Hoja2!$O$6,Hoja2!$M$6,IF(T301&lt;=Hoja2!$O$7,Hoja2!$M$7,IF(T301&lt;=Hoja2!$O$8,Hoja2!$M$8,IF(T301&lt;=Hoja2!$O$9,Hoja2!$M$9,IF(S301&lt;=Hoja2!$O$10,Hoja2!$M$10,IF(S301&lt;=Hoja2!$O$11,Hoja2!$M$11,8))))))))</f>
        <v>0</v>
      </c>
      <c r="W301" s="156" t="str">
        <f t="shared" si="7"/>
        <v>si</v>
      </c>
      <c r="X301" s="157" t="str">
        <f t="shared" si="8"/>
        <v>no</v>
      </c>
      <c r="Y301" s="129"/>
      <c r="Z301" s="129"/>
      <c r="AA301" s="158">
        <f t="shared" si="37"/>
        <v>0</v>
      </c>
      <c r="AB301" s="159">
        <f t="shared" si="38"/>
        <v>0</v>
      </c>
      <c r="AC301" s="159">
        <f t="shared" si="39"/>
        <v>0</v>
      </c>
      <c r="AD301" s="159">
        <f t="shared" si="40"/>
        <v>0</v>
      </c>
      <c r="AE301" s="209">
        <f t="shared" si="41"/>
        <v>0</v>
      </c>
      <c r="AF301" s="210">
        <f t="shared" si="42"/>
        <v>0</v>
      </c>
      <c r="AG301" s="210">
        <f t="shared" si="43"/>
        <v>0</v>
      </c>
      <c r="AH301" s="210">
        <f t="shared" si="44"/>
        <v>0</v>
      </c>
      <c r="AI301" s="211">
        <f t="shared" si="45"/>
        <v>0</v>
      </c>
      <c r="AJ301" s="212">
        <f t="shared" si="46"/>
        <v>0</v>
      </c>
      <c r="AK301" s="129"/>
      <c r="AL301" s="213">
        <f t="shared" si="47"/>
        <v>0</v>
      </c>
      <c r="AM301" s="214">
        <f t="shared" si="48"/>
        <v>0</v>
      </c>
      <c r="AN301" s="214">
        <f t="shared" si="49"/>
        <v>0</v>
      </c>
      <c r="AO301" s="215">
        <f t="shared" si="23"/>
        <v>0</v>
      </c>
      <c r="AP301" s="172">
        <f t="shared" si="9"/>
        <v>142155.6208</v>
      </c>
      <c r="AQ301" s="129"/>
      <c r="AR301" s="216">
        <f t="shared" si="50"/>
        <v>35000</v>
      </c>
      <c r="AS301" s="217">
        <f t="shared" si="51"/>
        <v>28759.82549</v>
      </c>
      <c r="AT301" s="217">
        <f t="shared" si="24"/>
        <v>1000</v>
      </c>
      <c r="AU301" s="218">
        <f t="shared" si="30"/>
        <v>3000</v>
      </c>
      <c r="AV301" s="129"/>
      <c r="AW301" s="219">
        <f t="shared" ref="AW301:AX301" si="639">+IF(SUM(U296:U300)&gt;SUM(AW296:AW300),1,0)</f>
        <v>0</v>
      </c>
      <c r="AX301" s="220">
        <f t="shared" si="639"/>
        <v>1</v>
      </c>
      <c r="AY301" s="129"/>
      <c r="AZ301" s="181">
        <f t="shared" si="11"/>
        <v>2483.428899</v>
      </c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>
        <f t="shared" si="2"/>
        <v>180000</v>
      </c>
      <c r="BQ301" s="129">
        <f t="shared" si="3"/>
        <v>225000</v>
      </c>
      <c r="BR301" s="129">
        <f t="shared" si="4"/>
        <v>360000</v>
      </c>
    </row>
    <row r="302" ht="14.25" customHeight="1">
      <c r="A302" s="63">
        <f t="shared" si="12"/>
        <v>299</v>
      </c>
      <c r="C302" s="205">
        <f t="shared" si="33"/>
        <v>149000</v>
      </c>
      <c r="D302" s="176">
        <f t="shared" si="34"/>
        <v>45429.2993</v>
      </c>
      <c r="E302" s="206">
        <f t="shared" si="5"/>
        <v>194429.2993</v>
      </c>
      <c r="F302" s="129"/>
      <c r="G302" s="205">
        <f t="shared" si="15"/>
        <v>8000</v>
      </c>
      <c r="H302" s="206">
        <f t="shared" si="16"/>
        <v>21000</v>
      </c>
      <c r="I302" s="129"/>
      <c r="J302" s="207">
        <f t="shared" si="35"/>
        <v>88430.90932</v>
      </c>
      <c r="K302" s="208">
        <f t="shared" si="54"/>
        <v>100244.5168</v>
      </c>
      <c r="L302" s="129"/>
      <c r="M302" s="129"/>
      <c r="N302" s="129"/>
      <c r="O302" s="129"/>
      <c r="P302" s="129"/>
      <c r="Q302" s="129">
        <v>0.0</v>
      </c>
      <c r="R302" s="129">
        <v>0.0</v>
      </c>
      <c r="S302" s="129">
        <f t="shared" ref="S302:T302" si="640">+IF(Q302=1,RAND(),0)</f>
        <v>0</v>
      </c>
      <c r="T302" s="129">
        <f t="shared" si="640"/>
        <v>0</v>
      </c>
      <c r="U302" s="129">
        <f>+IF(S302=0,0,IF(S302&lt;=Hoja2!$N$5,Hoja2!$M$5,IF(Hoja2!M301&lt;=Hoja2!$N$6,Hoja2!$M$6,IF(S302&lt;=Hoja2!$N$7,Hoja2!$M$7,IF(S302&lt;=Hoja2!$N$8,Hoja2!$M$8,IF(S302&lt;=Hoja2!$N$9,Hoja2!$M$9,6))))))</f>
        <v>0</v>
      </c>
      <c r="V302" s="129">
        <f>+IF(T302=0,0,IF(T302&lt;=Hoja2!$O$5,Hoja2!$M$5,IF(T302&lt;=Hoja2!$O$6,Hoja2!$M$6,IF(T302&lt;=Hoja2!$O$7,Hoja2!$M$7,IF(T302&lt;=Hoja2!$O$8,Hoja2!$M$8,IF(T302&lt;=Hoja2!$O$9,Hoja2!$M$9,IF(S302&lt;=Hoja2!$O$10,Hoja2!$M$10,IF(S302&lt;=Hoja2!$O$11,Hoja2!$M$11,8))))))))</f>
        <v>0</v>
      </c>
      <c r="W302" s="156" t="str">
        <f t="shared" si="7"/>
        <v>si</v>
      </c>
      <c r="X302" s="157" t="str">
        <f t="shared" si="8"/>
        <v>no</v>
      </c>
      <c r="Y302" s="129"/>
      <c r="Z302" s="129"/>
      <c r="AA302" s="158">
        <f t="shared" si="37"/>
        <v>0</v>
      </c>
      <c r="AB302" s="159">
        <f t="shared" si="38"/>
        <v>0</v>
      </c>
      <c r="AC302" s="159">
        <f t="shared" si="39"/>
        <v>0</v>
      </c>
      <c r="AD302" s="159">
        <f t="shared" si="40"/>
        <v>0</v>
      </c>
      <c r="AE302" s="209">
        <f t="shared" si="41"/>
        <v>0</v>
      </c>
      <c r="AF302" s="210">
        <f t="shared" si="42"/>
        <v>0</v>
      </c>
      <c r="AG302" s="210">
        <f t="shared" si="43"/>
        <v>0</v>
      </c>
      <c r="AH302" s="210">
        <f t="shared" si="44"/>
        <v>0</v>
      </c>
      <c r="AI302" s="211">
        <f t="shared" si="45"/>
        <v>0</v>
      </c>
      <c r="AJ302" s="212">
        <f t="shared" si="46"/>
        <v>0</v>
      </c>
      <c r="AK302" s="129"/>
      <c r="AL302" s="213">
        <f t="shared" si="47"/>
        <v>73000</v>
      </c>
      <c r="AM302" s="214">
        <f t="shared" si="48"/>
        <v>0</v>
      </c>
      <c r="AN302" s="214">
        <f t="shared" si="49"/>
        <v>75000</v>
      </c>
      <c r="AO302" s="215">
        <f t="shared" si="23"/>
        <v>0</v>
      </c>
      <c r="AP302" s="172">
        <f t="shared" si="9"/>
        <v>165570.7007</v>
      </c>
      <c r="AQ302" s="129"/>
      <c r="AR302" s="216">
        <f t="shared" si="50"/>
        <v>35000</v>
      </c>
      <c r="AS302" s="217">
        <f t="shared" si="51"/>
        <v>28415.07985</v>
      </c>
      <c r="AT302" s="217">
        <f t="shared" si="24"/>
        <v>1000</v>
      </c>
      <c r="AU302" s="218">
        <f t="shared" si="30"/>
        <v>3000</v>
      </c>
      <c r="AV302" s="129"/>
      <c r="AW302" s="219">
        <f t="shared" ref="AW302:AX302" si="641">+IF(SUM(U297:U301)&gt;SUM(AW297:AW301),1,0)</f>
        <v>0</v>
      </c>
      <c r="AX302" s="220">
        <f t="shared" si="641"/>
        <v>1</v>
      </c>
      <c r="AY302" s="129"/>
      <c r="AZ302" s="181">
        <f t="shared" si="11"/>
        <v>1823.954003</v>
      </c>
      <c r="BA302" s="129"/>
      <c r="BB302" s="129"/>
      <c r="BC302" s="129"/>
      <c r="BD302" s="129"/>
      <c r="BE302" s="129"/>
      <c r="BF302" s="129"/>
      <c r="BG302" s="129"/>
      <c r="BH302" s="129"/>
      <c r="BI302" s="129"/>
      <c r="BJ302" s="129"/>
      <c r="BK302" s="129"/>
      <c r="BL302" s="129"/>
      <c r="BM302" s="129"/>
      <c r="BN302" s="129"/>
      <c r="BO302" s="129"/>
      <c r="BP302" s="129">
        <f t="shared" si="2"/>
        <v>180000</v>
      </c>
      <c r="BQ302" s="129">
        <f t="shared" si="3"/>
        <v>225000</v>
      </c>
      <c r="BR302" s="129">
        <f t="shared" si="4"/>
        <v>360000</v>
      </c>
    </row>
    <row r="303" ht="14.25" customHeight="1">
      <c r="A303" s="63">
        <f t="shared" si="12"/>
        <v>300</v>
      </c>
      <c r="C303" s="205">
        <f t="shared" si="33"/>
        <v>114000</v>
      </c>
      <c r="D303" s="176">
        <f t="shared" si="34"/>
        <v>58450.42954</v>
      </c>
      <c r="E303" s="206">
        <f t="shared" si="5"/>
        <v>172450.4295</v>
      </c>
      <c r="F303" s="129"/>
      <c r="G303" s="205">
        <f t="shared" si="15"/>
        <v>7000</v>
      </c>
      <c r="H303" s="206">
        <f t="shared" si="16"/>
        <v>18000</v>
      </c>
      <c r="I303" s="129"/>
      <c r="J303" s="207">
        <f t="shared" si="35"/>
        <v>0</v>
      </c>
      <c r="K303" s="208">
        <f t="shared" si="54"/>
        <v>122500.457</v>
      </c>
      <c r="L303" s="129"/>
      <c r="M303" s="129"/>
      <c r="N303" s="129"/>
      <c r="O303" s="129"/>
      <c r="P303" s="129"/>
      <c r="Q303" s="129">
        <v>1.0</v>
      </c>
      <c r="R303" s="129">
        <v>0.0</v>
      </c>
      <c r="S303" s="129">
        <f t="shared" ref="S303:T303" si="642">+IF(Q303=1,RAND(),0)</f>
        <v>0.05211042923</v>
      </c>
      <c r="T303" s="129">
        <f t="shared" si="642"/>
        <v>0</v>
      </c>
      <c r="U303" s="129">
        <f>+IF(S303=0,0,IF(S303&lt;=Hoja2!$N$5,Hoja2!$M$5,IF(Hoja2!M302&lt;=Hoja2!$N$6,Hoja2!$M$6,IF(S303&lt;=Hoja2!$N$7,Hoja2!$M$7,IF(S303&lt;=Hoja2!$N$8,Hoja2!$M$8,IF(S303&lt;=Hoja2!$N$9,Hoja2!$M$9,6))))))</f>
        <v>1</v>
      </c>
      <c r="V303" s="129">
        <f>+IF(T303=0,0,IF(T303&lt;=Hoja2!$O$5,Hoja2!$M$5,IF(T303&lt;=Hoja2!$O$6,Hoja2!$M$6,IF(T303&lt;=Hoja2!$O$7,Hoja2!$M$7,IF(T303&lt;=Hoja2!$O$8,Hoja2!$M$8,IF(T303&lt;=Hoja2!$O$9,Hoja2!$M$9,IF(S303&lt;=Hoja2!$O$10,Hoja2!$M$10,IF(S303&lt;=Hoja2!$O$11,Hoja2!$M$11,8))))))))</f>
        <v>0</v>
      </c>
      <c r="W303" s="156" t="str">
        <f t="shared" si="7"/>
        <v>si</v>
      </c>
      <c r="X303" s="157" t="str">
        <f t="shared" si="8"/>
        <v>no</v>
      </c>
      <c r="Y303" s="129"/>
      <c r="Z303" s="129"/>
      <c r="AA303" s="158">
        <f t="shared" si="37"/>
        <v>0</v>
      </c>
      <c r="AB303" s="159">
        <f t="shared" si="38"/>
        <v>110000</v>
      </c>
      <c r="AC303" s="159">
        <f t="shared" si="39"/>
        <v>0</v>
      </c>
      <c r="AD303" s="159">
        <f t="shared" si="40"/>
        <v>0</v>
      </c>
      <c r="AE303" s="209">
        <f t="shared" si="41"/>
        <v>0</v>
      </c>
      <c r="AF303" s="210">
        <f t="shared" si="42"/>
        <v>0</v>
      </c>
      <c r="AG303" s="210">
        <f t="shared" si="43"/>
        <v>0</v>
      </c>
      <c r="AH303" s="210">
        <f t="shared" si="44"/>
        <v>0</v>
      </c>
      <c r="AI303" s="211">
        <f t="shared" si="45"/>
        <v>0</v>
      </c>
      <c r="AJ303" s="212">
        <f t="shared" si="46"/>
        <v>0</v>
      </c>
      <c r="AK303" s="129"/>
      <c r="AL303" s="213">
        <f t="shared" si="47"/>
        <v>0</v>
      </c>
      <c r="AM303" s="214">
        <f t="shared" si="48"/>
        <v>0</v>
      </c>
      <c r="AN303" s="214">
        <f t="shared" si="49"/>
        <v>0</v>
      </c>
      <c r="AO303" s="215">
        <f t="shared" si="23"/>
        <v>0</v>
      </c>
      <c r="AP303" s="172">
        <f t="shared" si="9"/>
        <v>187549.5705</v>
      </c>
      <c r="AQ303" s="129"/>
      <c r="AR303" s="216">
        <f t="shared" si="50"/>
        <v>35000</v>
      </c>
      <c r="AS303" s="217">
        <f t="shared" si="51"/>
        <v>28978.86975</v>
      </c>
      <c r="AT303" s="217">
        <f t="shared" si="24"/>
        <v>1000</v>
      </c>
      <c r="AU303" s="218">
        <f t="shared" si="30"/>
        <v>3000</v>
      </c>
      <c r="AV303" s="129"/>
      <c r="AW303" s="219">
        <f t="shared" ref="AW303:AX303" si="643">+IF(SUM(U298:U302)&gt;SUM(AW298:AW302),1,0)</f>
        <v>0</v>
      </c>
      <c r="AX303" s="220">
        <f t="shared" si="643"/>
        <v>1</v>
      </c>
      <c r="AY303" s="129"/>
      <c r="AZ303" s="181">
        <f t="shared" si="11"/>
        <v>2058.349931</v>
      </c>
      <c r="BA303" s="129"/>
      <c r="BB303" s="129"/>
      <c r="BC303" s="129"/>
      <c r="BD303" s="129"/>
      <c r="BE303" s="129"/>
      <c r="BF303" s="129"/>
      <c r="BG303" s="129"/>
      <c r="BH303" s="129"/>
      <c r="BI303" s="129"/>
      <c r="BJ303" s="129"/>
      <c r="BK303" s="129"/>
      <c r="BL303" s="129"/>
      <c r="BM303" s="129"/>
      <c r="BN303" s="129"/>
      <c r="BO303" s="129"/>
      <c r="BP303" s="129">
        <f t="shared" si="2"/>
        <v>180000</v>
      </c>
      <c r="BQ303" s="129">
        <f t="shared" si="3"/>
        <v>225000</v>
      </c>
      <c r="BR303" s="129">
        <f t="shared" si="4"/>
        <v>360000</v>
      </c>
    </row>
    <row r="304" ht="14.25" customHeight="1">
      <c r="A304" s="63">
        <f t="shared" si="12"/>
        <v>301</v>
      </c>
      <c r="C304" s="205">
        <f t="shared" si="33"/>
        <v>79000</v>
      </c>
      <c r="D304" s="176">
        <f t="shared" si="34"/>
        <v>70951.3519</v>
      </c>
      <c r="E304" s="206">
        <f t="shared" si="5"/>
        <v>149951.3519</v>
      </c>
      <c r="F304" s="129"/>
      <c r="G304" s="205">
        <f t="shared" si="15"/>
        <v>6000</v>
      </c>
      <c r="H304" s="206">
        <f t="shared" si="16"/>
        <v>15000</v>
      </c>
      <c r="I304" s="129"/>
      <c r="J304" s="207">
        <f t="shared" si="35"/>
        <v>9938.888242</v>
      </c>
      <c r="K304" s="208">
        <f t="shared" si="54"/>
        <v>36501.99959</v>
      </c>
      <c r="L304" s="129"/>
      <c r="M304" s="129"/>
      <c r="N304" s="129"/>
      <c r="O304" s="129"/>
      <c r="P304" s="129"/>
      <c r="Q304" s="129">
        <v>0.0</v>
      </c>
      <c r="R304" s="129">
        <v>0.0</v>
      </c>
      <c r="S304" s="129">
        <f t="shared" ref="S304:T304" si="644">+IF(Q304=1,RAND(),0)</f>
        <v>0</v>
      </c>
      <c r="T304" s="129">
        <f t="shared" si="644"/>
        <v>0</v>
      </c>
      <c r="U304" s="129">
        <f>+IF(S304=0,0,IF(S304&lt;=Hoja2!$N$5,Hoja2!$M$5,IF(Hoja2!M303&lt;=Hoja2!$N$6,Hoja2!$M$6,IF(S304&lt;=Hoja2!$N$7,Hoja2!$M$7,IF(S304&lt;=Hoja2!$N$8,Hoja2!$M$8,IF(S304&lt;=Hoja2!$N$9,Hoja2!$M$9,6))))))</f>
        <v>0</v>
      </c>
      <c r="V304" s="129">
        <f>+IF(T304=0,0,IF(T304&lt;=Hoja2!$O$5,Hoja2!$M$5,IF(T304&lt;=Hoja2!$O$6,Hoja2!$M$6,IF(T304&lt;=Hoja2!$O$7,Hoja2!$M$7,IF(T304&lt;=Hoja2!$O$8,Hoja2!$M$8,IF(T304&lt;=Hoja2!$O$9,Hoja2!$M$9,IF(S304&lt;=Hoja2!$O$10,Hoja2!$M$10,IF(S304&lt;=Hoja2!$O$11,Hoja2!$M$11,8))))))))</f>
        <v>0</v>
      </c>
      <c r="W304" s="156" t="str">
        <f t="shared" si="7"/>
        <v>si</v>
      </c>
      <c r="X304" s="157" t="str">
        <f t="shared" si="8"/>
        <v>no</v>
      </c>
      <c r="Y304" s="129"/>
      <c r="Z304" s="129"/>
      <c r="AA304" s="158">
        <f t="shared" si="37"/>
        <v>0</v>
      </c>
      <c r="AB304" s="159">
        <f t="shared" si="38"/>
        <v>0</v>
      </c>
      <c r="AC304" s="159">
        <f t="shared" si="39"/>
        <v>0</v>
      </c>
      <c r="AD304" s="159">
        <f t="shared" si="40"/>
        <v>0</v>
      </c>
      <c r="AE304" s="209">
        <f t="shared" si="41"/>
        <v>110000</v>
      </c>
      <c r="AF304" s="210">
        <f t="shared" si="42"/>
        <v>0</v>
      </c>
      <c r="AG304" s="210">
        <f t="shared" si="43"/>
        <v>0</v>
      </c>
      <c r="AH304" s="210">
        <f t="shared" si="44"/>
        <v>0</v>
      </c>
      <c r="AI304" s="211">
        <f t="shared" si="45"/>
        <v>0</v>
      </c>
      <c r="AJ304" s="212">
        <f t="shared" si="46"/>
        <v>0</v>
      </c>
      <c r="AK304" s="129"/>
      <c r="AL304" s="213">
        <f t="shared" si="47"/>
        <v>0</v>
      </c>
      <c r="AM304" s="214">
        <f t="shared" si="48"/>
        <v>0</v>
      </c>
      <c r="AN304" s="214">
        <f t="shared" si="49"/>
        <v>0</v>
      </c>
      <c r="AO304" s="215">
        <f t="shared" si="23"/>
        <v>0</v>
      </c>
      <c r="AP304" s="172">
        <f t="shared" si="9"/>
        <v>210048.6481</v>
      </c>
      <c r="AQ304" s="129"/>
      <c r="AR304" s="216">
        <f t="shared" si="50"/>
        <v>35000</v>
      </c>
      <c r="AS304" s="217">
        <f t="shared" si="51"/>
        <v>29499.07765</v>
      </c>
      <c r="AT304" s="217">
        <f t="shared" si="24"/>
        <v>1000</v>
      </c>
      <c r="AU304" s="218">
        <f t="shared" si="30"/>
        <v>3000</v>
      </c>
      <c r="AV304" s="129"/>
      <c r="AW304" s="219">
        <f t="shared" ref="AW304:AX304" si="645">+IF(SUM(U299:U303)&gt;SUM(AW299:AW303),1,0)</f>
        <v>1</v>
      </c>
      <c r="AX304" s="220">
        <f t="shared" si="645"/>
        <v>0</v>
      </c>
      <c r="AY304" s="129"/>
      <c r="AZ304" s="181">
        <f t="shared" si="11"/>
        <v>3042.452404</v>
      </c>
      <c r="BA304" s="129"/>
      <c r="BB304" s="129"/>
      <c r="BC304" s="129"/>
      <c r="BD304" s="129"/>
      <c r="BE304" s="129"/>
      <c r="BF304" s="129"/>
      <c r="BG304" s="129"/>
      <c r="BH304" s="129"/>
      <c r="BI304" s="129"/>
      <c r="BJ304" s="129"/>
      <c r="BK304" s="129"/>
      <c r="BL304" s="129"/>
      <c r="BM304" s="129"/>
      <c r="BN304" s="129"/>
      <c r="BO304" s="129"/>
      <c r="BP304" s="129">
        <f t="shared" si="2"/>
        <v>180000</v>
      </c>
      <c r="BQ304" s="129">
        <f t="shared" si="3"/>
        <v>225000</v>
      </c>
      <c r="BR304" s="129">
        <f t="shared" si="4"/>
        <v>360000</v>
      </c>
    </row>
    <row r="305" ht="14.25" customHeight="1">
      <c r="A305" s="63">
        <f t="shared" si="12"/>
        <v>302</v>
      </c>
      <c r="C305" s="205">
        <f t="shared" si="33"/>
        <v>44000</v>
      </c>
      <c r="D305" s="176">
        <f t="shared" si="34"/>
        <v>83577.20212</v>
      </c>
      <c r="E305" s="206">
        <f t="shared" si="5"/>
        <v>127577.2021</v>
      </c>
      <c r="F305" s="129"/>
      <c r="G305" s="205">
        <f t="shared" si="15"/>
        <v>5000</v>
      </c>
      <c r="H305" s="206">
        <f t="shared" si="16"/>
        <v>12000</v>
      </c>
      <c r="I305" s="129"/>
      <c r="J305" s="207">
        <f t="shared" si="35"/>
        <v>21081.329</v>
      </c>
      <c r="K305" s="208">
        <f t="shared" si="54"/>
        <v>59786.6095</v>
      </c>
      <c r="L305" s="129"/>
      <c r="M305" s="129"/>
      <c r="N305" s="129"/>
      <c r="O305" s="129"/>
      <c r="P305" s="129"/>
      <c r="Q305" s="129">
        <v>0.0</v>
      </c>
      <c r="R305" s="129">
        <v>0.0</v>
      </c>
      <c r="S305" s="129">
        <f t="shared" ref="S305:T305" si="646">+IF(Q305=1,RAND(),0)</f>
        <v>0</v>
      </c>
      <c r="T305" s="129">
        <f t="shared" si="646"/>
        <v>0</v>
      </c>
      <c r="U305" s="129">
        <f>+IF(S305=0,0,IF(S305&lt;=Hoja2!$N$5,Hoja2!$M$5,IF(Hoja2!M304&lt;=Hoja2!$N$6,Hoja2!$M$6,IF(S305&lt;=Hoja2!$N$7,Hoja2!$M$7,IF(S305&lt;=Hoja2!$N$8,Hoja2!$M$8,IF(S305&lt;=Hoja2!$N$9,Hoja2!$M$9,6))))))</f>
        <v>0</v>
      </c>
      <c r="V305" s="129">
        <f>+IF(T305=0,0,IF(T305&lt;=Hoja2!$O$5,Hoja2!$M$5,IF(T305&lt;=Hoja2!$O$6,Hoja2!$M$6,IF(T305&lt;=Hoja2!$O$7,Hoja2!$M$7,IF(T305&lt;=Hoja2!$O$8,Hoja2!$M$8,IF(T305&lt;=Hoja2!$O$9,Hoja2!$M$9,IF(S305&lt;=Hoja2!$O$10,Hoja2!$M$10,IF(S305&lt;=Hoja2!$O$11,Hoja2!$M$11,8))))))))</f>
        <v>0</v>
      </c>
      <c r="W305" s="156" t="str">
        <f t="shared" si="7"/>
        <v>si</v>
      </c>
      <c r="X305" s="157" t="str">
        <f t="shared" si="8"/>
        <v>no</v>
      </c>
      <c r="Y305" s="129"/>
      <c r="Z305" s="129"/>
      <c r="AA305" s="158">
        <f t="shared" si="37"/>
        <v>0</v>
      </c>
      <c r="AB305" s="159">
        <f t="shared" si="38"/>
        <v>0</v>
      </c>
      <c r="AC305" s="159">
        <f t="shared" si="39"/>
        <v>0</v>
      </c>
      <c r="AD305" s="159">
        <f t="shared" si="40"/>
        <v>0</v>
      </c>
      <c r="AE305" s="209">
        <f t="shared" si="41"/>
        <v>0</v>
      </c>
      <c r="AF305" s="210">
        <f t="shared" si="42"/>
        <v>0</v>
      </c>
      <c r="AG305" s="210">
        <f t="shared" si="43"/>
        <v>0</v>
      </c>
      <c r="AH305" s="210">
        <f t="shared" si="44"/>
        <v>0</v>
      </c>
      <c r="AI305" s="211">
        <f t="shared" si="45"/>
        <v>0</v>
      </c>
      <c r="AJ305" s="212">
        <f t="shared" si="46"/>
        <v>0</v>
      </c>
      <c r="AK305" s="129"/>
      <c r="AL305" s="213">
        <f t="shared" si="47"/>
        <v>0</v>
      </c>
      <c r="AM305" s="214">
        <f t="shared" si="48"/>
        <v>0</v>
      </c>
      <c r="AN305" s="214">
        <f t="shared" si="49"/>
        <v>0</v>
      </c>
      <c r="AO305" s="215">
        <f t="shared" si="23"/>
        <v>0</v>
      </c>
      <c r="AP305" s="172">
        <f t="shared" si="9"/>
        <v>232422.7979</v>
      </c>
      <c r="AQ305" s="129"/>
      <c r="AR305" s="216">
        <f t="shared" si="50"/>
        <v>35000</v>
      </c>
      <c r="AS305" s="217">
        <f t="shared" si="51"/>
        <v>29374.14978</v>
      </c>
      <c r="AT305" s="217">
        <f t="shared" si="24"/>
        <v>1000</v>
      </c>
      <c r="AU305" s="218">
        <f t="shared" si="30"/>
        <v>3000</v>
      </c>
      <c r="AV305" s="129"/>
      <c r="AW305" s="219">
        <f t="shared" ref="AW305:AX305" si="647">+IF(SUM(U300:U304)&gt;SUM(AW300:AW304),1,0)</f>
        <v>0</v>
      </c>
      <c r="AX305" s="220">
        <f t="shared" si="647"/>
        <v>0</v>
      </c>
      <c r="AY305" s="129"/>
      <c r="AZ305" s="181">
        <f t="shared" si="11"/>
        <v>2387.579627</v>
      </c>
      <c r="BA305" s="129"/>
      <c r="BB305" s="129"/>
      <c r="BC305" s="129"/>
      <c r="BD305" s="129"/>
      <c r="BE305" s="129"/>
      <c r="BF305" s="129"/>
      <c r="BG305" s="129"/>
      <c r="BH305" s="129"/>
      <c r="BI305" s="129"/>
      <c r="BJ305" s="129"/>
      <c r="BK305" s="129"/>
      <c r="BL305" s="129"/>
      <c r="BM305" s="129"/>
      <c r="BN305" s="129"/>
      <c r="BO305" s="129"/>
      <c r="BP305" s="129">
        <f t="shared" si="2"/>
        <v>180000</v>
      </c>
      <c r="BQ305" s="129">
        <f t="shared" si="3"/>
        <v>225000</v>
      </c>
      <c r="BR305" s="129">
        <f t="shared" si="4"/>
        <v>360000</v>
      </c>
    </row>
    <row r="306" ht="14.25" customHeight="1">
      <c r="A306" s="63">
        <f t="shared" si="12"/>
        <v>303</v>
      </c>
      <c r="C306" s="205">
        <f t="shared" si="33"/>
        <v>119000</v>
      </c>
      <c r="D306" s="176">
        <f t="shared" si="34"/>
        <v>96729.62266</v>
      </c>
      <c r="E306" s="206">
        <f t="shared" si="5"/>
        <v>215729.6227</v>
      </c>
      <c r="F306" s="129"/>
      <c r="G306" s="205">
        <f t="shared" si="15"/>
        <v>4000</v>
      </c>
      <c r="H306" s="206">
        <f t="shared" si="16"/>
        <v>9000</v>
      </c>
      <c r="I306" s="129"/>
      <c r="J306" s="207">
        <f t="shared" si="35"/>
        <v>30465.24881</v>
      </c>
      <c r="K306" s="208">
        <f t="shared" si="54"/>
        <v>82678.31085</v>
      </c>
      <c r="L306" s="129"/>
      <c r="M306" s="129"/>
      <c r="N306" s="129"/>
      <c r="O306" s="129"/>
      <c r="P306" s="129"/>
      <c r="Q306" s="129">
        <v>0.0</v>
      </c>
      <c r="R306" s="129">
        <v>1.0</v>
      </c>
      <c r="S306" s="129">
        <f t="shared" ref="S306:T306" si="648">+IF(Q306=1,RAND(),0)</f>
        <v>0</v>
      </c>
      <c r="T306" s="129">
        <f t="shared" si="648"/>
        <v>0.3235172902</v>
      </c>
      <c r="U306" s="129">
        <f>+IF(S306=0,0,IF(S306&lt;=Hoja2!$N$5,Hoja2!$M$5,IF(Hoja2!M305&lt;=Hoja2!$N$6,Hoja2!$M$6,IF(S306&lt;=Hoja2!$N$7,Hoja2!$M$7,IF(S306&lt;=Hoja2!$N$8,Hoja2!$M$8,IF(S306&lt;=Hoja2!$N$9,Hoja2!$M$9,6))))))</f>
        <v>0</v>
      </c>
      <c r="V306" s="129">
        <f>+IF(T306=0,0,IF(T306&lt;=Hoja2!$O$5,Hoja2!$M$5,IF(T306&lt;=Hoja2!$O$6,Hoja2!$M$6,IF(T306&lt;=Hoja2!$O$7,Hoja2!$M$7,IF(T306&lt;=Hoja2!$O$8,Hoja2!$M$8,IF(T306&lt;=Hoja2!$O$9,Hoja2!$M$9,IF(S306&lt;=Hoja2!$O$10,Hoja2!$M$10,IF(S306&lt;=Hoja2!$O$11,Hoja2!$M$11,8))))))))</f>
        <v>2</v>
      </c>
      <c r="W306" s="156" t="str">
        <f t="shared" si="7"/>
        <v>si</v>
      </c>
      <c r="X306" s="157" t="str">
        <f t="shared" si="8"/>
        <v>si</v>
      </c>
      <c r="Y306" s="129"/>
      <c r="Z306" s="129"/>
      <c r="AA306" s="158">
        <f t="shared" si="37"/>
        <v>0</v>
      </c>
      <c r="AB306" s="159">
        <f t="shared" si="38"/>
        <v>0</v>
      </c>
      <c r="AC306" s="159">
        <f t="shared" si="39"/>
        <v>0</v>
      </c>
      <c r="AD306" s="159">
        <f t="shared" si="40"/>
        <v>0</v>
      </c>
      <c r="AE306" s="209">
        <f t="shared" si="41"/>
        <v>0</v>
      </c>
      <c r="AF306" s="210">
        <f t="shared" si="42"/>
        <v>0</v>
      </c>
      <c r="AG306" s="210">
        <f t="shared" si="43"/>
        <v>0</v>
      </c>
      <c r="AH306" s="210">
        <f t="shared" si="44"/>
        <v>0</v>
      </c>
      <c r="AI306" s="211">
        <f t="shared" si="45"/>
        <v>0</v>
      </c>
      <c r="AJ306" s="212">
        <f t="shared" si="46"/>
        <v>0</v>
      </c>
      <c r="AK306" s="129"/>
      <c r="AL306" s="213">
        <f t="shared" si="47"/>
        <v>110000</v>
      </c>
      <c r="AM306" s="214">
        <f t="shared" si="48"/>
        <v>0</v>
      </c>
      <c r="AN306" s="214">
        <f t="shared" si="49"/>
        <v>0</v>
      </c>
      <c r="AO306" s="215">
        <f t="shared" si="23"/>
        <v>0</v>
      </c>
      <c r="AP306" s="172">
        <f t="shared" si="9"/>
        <v>144270.3773</v>
      </c>
      <c r="AQ306" s="129"/>
      <c r="AR306" s="216">
        <f t="shared" si="50"/>
        <v>35000</v>
      </c>
      <c r="AS306" s="217">
        <f t="shared" si="51"/>
        <v>28847.57946</v>
      </c>
      <c r="AT306" s="217">
        <f t="shared" si="24"/>
        <v>1000</v>
      </c>
      <c r="AU306" s="218">
        <f t="shared" si="30"/>
        <v>3000</v>
      </c>
      <c r="AV306" s="129"/>
      <c r="AW306" s="219">
        <f t="shared" ref="AW306:AX306" si="649">+IF(SUM(U301:U305)&gt;SUM(AW301:AW305),1,0)</f>
        <v>0</v>
      </c>
      <c r="AX306" s="220">
        <f t="shared" si="649"/>
        <v>0</v>
      </c>
      <c r="AY306" s="129"/>
      <c r="AZ306" s="181">
        <f t="shared" si="11"/>
        <v>2718.982948</v>
      </c>
      <c r="BA306" s="129"/>
      <c r="BB306" s="129"/>
      <c r="BC306" s="129"/>
      <c r="BD306" s="129"/>
      <c r="BE306" s="129"/>
      <c r="BF306" s="129"/>
      <c r="BG306" s="129"/>
      <c r="BH306" s="129"/>
      <c r="BI306" s="129"/>
      <c r="BJ306" s="129"/>
      <c r="BK306" s="129"/>
      <c r="BL306" s="129"/>
      <c r="BM306" s="129"/>
      <c r="BN306" s="129"/>
      <c r="BO306" s="129"/>
      <c r="BP306" s="129">
        <f t="shared" si="2"/>
        <v>180000</v>
      </c>
      <c r="BQ306" s="129">
        <f t="shared" si="3"/>
        <v>225000</v>
      </c>
      <c r="BR306" s="129">
        <f t="shared" si="4"/>
        <v>360000</v>
      </c>
    </row>
    <row r="307" ht="14.25" customHeight="1">
      <c r="A307" s="63">
        <f t="shared" si="12"/>
        <v>304</v>
      </c>
      <c r="C307" s="205">
        <f t="shared" si="33"/>
        <v>175750</v>
      </c>
      <c r="D307" s="176">
        <f t="shared" si="34"/>
        <v>55796.8698</v>
      </c>
      <c r="E307" s="206">
        <f t="shared" si="5"/>
        <v>231546.8698</v>
      </c>
      <c r="F307" s="129"/>
      <c r="G307" s="205">
        <f t="shared" si="15"/>
        <v>3000</v>
      </c>
      <c r="H307" s="206">
        <f t="shared" si="16"/>
        <v>6000</v>
      </c>
      <c r="I307" s="129"/>
      <c r="J307" s="207">
        <f t="shared" si="35"/>
        <v>41242.93593</v>
      </c>
      <c r="K307" s="208">
        <f t="shared" si="54"/>
        <v>-40390.65908</v>
      </c>
      <c r="L307" s="129"/>
      <c r="M307" s="129"/>
      <c r="N307" s="129"/>
      <c r="O307" s="129"/>
      <c r="P307" s="129"/>
      <c r="Q307" s="129">
        <v>0.0</v>
      </c>
      <c r="R307" s="129">
        <v>1.0</v>
      </c>
      <c r="S307" s="129">
        <f t="shared" ref="S307:T307" si="650">+IF(Q307=1,RAND(),0)</f>
        <v>0</v>
      </c>
      <c r="T307" s="129">
        <f t="shared" si="650"/>
        <v>0.08465963523</v>
      </c>
      <c r="U307" s="129">
        <f>+IF(S307=0,0,IF(S307&lt;=Hoja2!$N$5,Hoja2!$M$5,IF(Hoja2!M306&lt;=Hoja2!$N$6,Hoja2!$M$6,IF(S307&lt;=Hoja2!$N$7,Hoja2!$M$7,IF(S307&lt;=Hoja2!$N$8,Hoja2!$M$8,IF(S307&lt;=Hoja2!$N$9,Hoja2!$M$9,6))))))</f>
        <v>0</v>
      </c>
      <c r="V307" s="129">
        <f>+IF(T307=0,0,IF(T307&lt;=Hoja2!$O$5,Hoja2!$M$5,IF(T307&lt;=Hoja2!$O$6,Hoja2!$M$6,IF(T307&lt;=Hoja2!$O$7,Hoja2!$M$7,IF(T307&lt;=Hoja2!$O$8,Hoja2!$M$8,IF(T307&lt;=Hoja2!$O$9,Hoja2!$M$9,IF(S307&lt;=Hoja2!$O$10,Hoja2!$M$10,IF(S307&lt;=Hoja2!$O$11,Hoja2!$M$11,8))))))))</f>
        <v>1</v>
      </c>
      <c r="W307" s="156" t="str">
        <f t="shared" si="7"/>
        <v>si</v>
      </c>
      <c r="X307" s="157" t="str">
        <f t="shared" si="8"/>
        <v>si</v>
      </c>
      <c r="Y307" s="129"/>
      <c r="Z307" s="129"/>
      <c r="AA307" s="158">
        <f t="shared" si="37"/>
        <v>0</v>
      </c>
      <c r="AB307" s="159">
        <f t="shared" si="38"/>
        <v>0</v>
      </c>
      <c r="AC307" s="159">
        <f t="shared" si="39"/>
        <v>0</v>
      </c>
      <c r="AD307" s="159">
        <f t="shared" si="40"/>
        <v>0</v>
      </c>
      <c r="AE307" s="209">
        <f t="shared" si="41"/>
        <v>0</v>
      </c>
      <c r="AF307" s="210">
        <f t="shared" si="42"/>
        <v>0</v>
      </c>
      <c r="AG307" s="210">
        <f t="shared" si="43"/>
        <v>73000</v>
      </c>
      <c r="AH307" s="210">
        <f t="shared" si="44"/>
        <v>0</v>
      </c>
      <c r="AI307" s="211">
        <f t="shared" si="45"/>
        <v>73000</v>
      </c>
      <c r="AJ307" s="212">
        <f t="shared" si="46"/>
        <v>0</v>
      </c>
      <c r="AK307" s="129"/>
      <c r="AL307" s="213">
        <f t="shared" si="47"/>
        <v>110000</v>
      </c>
      <c r="AM307" s="214">
        <f t="shared" si="48"/>
        <v>0</v>
      </c>
      <c r="AN307" s="214">
        <f t="shared" si="49"/>
        <v>0</v>
      </c>
      <c r="AO307" s="215">
        <f t="shared" si="23"/>
        <v>0</v>
      </c>
      <c r="AP307" s="172">
        <f t="shared" si="9"/>
        <v>128453.1302</v>
      </c>
      <c r="AQ307" s="129"/>
      <c r="AR307" s="216">
        <f t="shared" si="50"/>
        <v>35000</v>
      </c>
      <c r="AS307" s="217">
        <f t="shared" si="51"/>
        <v>28182.75286</v>
      </c>
      <c r="AT307" s="217">
        <f t="shared" si="24"/>
        <v>1000</v>
      </c>
      <c r="AU307" s="218">
        <f t="shared" si="30"/>
        <v>3000</v>
      </c>
      <c r="AV307" s="129"/>
      <c r="AW307" s="219">
        <f t="shared" ref="AW307:AX307" si="651">+IF(SUM(U302:U306)&gt;SUM(AW302:AW306),1,0)</f>
        <v>0</v>
      </c>
      <c r="AX307" s="220">
        <f t="shared" si="651"/>
        <v>0</v>
      </c>
      <c r="AY307" s="129"/>
      <c r="AZ307" s="181">
        <f t="shared" si="11"/>
        <v>2796.45654</v>
      </c>
      <c r="BA307" s="129"/>
      <c r="BB307" s="129"/>
      <c r="BC307" s="129"/>
      <c r="BD307" s="129"/>
      <c r="BE307" s="129"/>
      <c r="BF307" s="129"/>
      <c r="BG307" s="129"/>
      <c r="BH307" s="129"/>
      <c r="BI307" s="129"/>
      <c r="BJ307" s="129"/>
      <c r="BK307" s="129"/>
      <c r="BL307" s="129"/>
      <c r="BM307" s="129"/>
      <c r="BN307" s="129"/>
      <c r="BO307" s="129"/>
      <c r="BP307" s="129">
        <f t="shared" si="2"/>
        <v>180000</v>
      </c>
      <c r="BQ307" s="129">
        <f t="shared" si="3"/>
        <v>225000</v>
      </c>
      <c r="BR307" s="129">
        <f t="shared" si="4"/>
        <v>360000</v>
      </c>
    </row>
    <row r="308" ht="14.25" customHeight="1">
      <c r="A308" s="63">
        <f t="shared" si="12"/>
        <v>305</v>
      </c>
      <c r="C308" s="205">
        <f t="shared" si="33"/>
        <v>122500</v>
      </c>
      <c r="D308" s="176">
        <f t="shared" si="34"/>
        <v>14842.38759</v>
      </c>
      <c r="E308" s="206">
        <f t="shared" si="5"/>
        <v>137342.3876</v>
      </c>
      <c r="F308" s="129"/>
      <c r="G308" s="205">
        <f t="shared" si="15"/>
        <v>2000</v>
      </c>
      <c r="H308" s="206">
        <f t="shared" si="16"/>
        <v>3000</v>
      </c>
      <c r="I308" s="129"/>
      <c r="J308" s="207">
        <f t="shared" si="35"/>
        <v>51451.05255</v>
      </c>
      <c r="K308" s="208">
        <f t="shared" si="54"/>
        <v>-16923.9897</v>
      </c>
      <c r="L308" s="129"/>
      <c r="M308" s="129"/>
      <c r="N308" s="129"/>
      <c r="O308" s="129"/>
      <c r="P308" s="129"/>
      <c r="Q308" s="129">
        <v>0.0</v>
      </c>
      <c r="R308" s="129">
        <v>1.0</v>
      </c>
      <c r="S308" s="129">
        <f t="shared" ref="S308:T308" si="652">+IF(Q308=1,RAND(),0)</f>
        <v>0</v>
      </c>
      <c r="T308" s="129">
        <f t="shared" si="652"/>
        <v>0.4144802588</v>
      </c>
      <c r="U308" s="129">
        <f>+IF(S308=0,0,IF(S308&lt;=Hoja2!$N$5,Hoja2!$M$5,IF(Hoja2!M307&lt;=Hoja2!$N$6,Hoja2!$M$6,IF(S308&lt;=Hoja2!$N$7,Hoja2!$M$7,IF(S308&lt;=Hoja2!$N$8,Hoja2!$M$8,IF(S308&lt;=Hoja2!$N$9,Hoja2!$M$9,6))))))</f>
        <v>0</v>
      </c>
      <c r="V308" s="129">
        <f>+IF(T308=0,0,IF(T308&lt;=Hoja2!$O$5,Hoja2!$M$5,IF(T308&lt;=Hoja2!$O$6,Hoja2!$M$6,IF(T308&lt;=Hoja2!$O$7,Hoja2!$M$7,IF(T308&lt;=Hoja2!$O$8,Hoja2!$M$8,IF(T308&lt;=Hoja2!$O$9,Hoja2!$M$9,IF(S308&lt;=Hoja2!$O$10,Hoja2!$M$10,IF(S308&lt;=Hoja2!$O$11,Hoja2!$M$11,8))))))))</f>
        <v>2</v>
      </c>
      <c r="W308" s="156" t="str">
        <f t="shared" si="7"/>
        <v>si</v>
      </c>
      <c r="X308" s="157" t="str">
        <f t="shared" si="8"/>
        <v>si</v>
      </c>
      <c r="Y308" s="129"/>
      <c r="Z308" s="129"/>
      <c r="AA308" s="158">
        <f t="shared" si="37"/>
        <v>0</v>
      </c>
      <c r="AB308" s="159">
        <f t="shared" si="38"/>
        <v>0</v>
      </c>
      <c r="AC308" s="159">
        <f t="shared" si="39"/>
        <v>0</v>
      </c>
      <c r="AD308" s="159">
        <f t="shared" si="40"/>
        <v>0</v>
      </c>
      <c r="AE308" s="209">
        <f t="shared" si="41"/>
        <v>0</v>
      </c>
      <c r="AF308" s="210">
        <f t="shared" si="42"/>
        <v>0</v>
      </c>
      <c r="AG308" s="210">
        <f t="shared" si="43"/>
        <v>0</v>
      </c>
      <c r="AH308" s="210">
        <f t="shared" si="44"/>
        <v>0</v>
      </c>
      <c r="AI308" s="211">
        <f t="shared" si="45"/>
        <v>0</v>
      </c>
      <c r="AJ308" s="212">
        <f t="shared" si="46"/>
        <v>73000</v>
      </c>
      <c r="AK308" s="129"/>
      <c r="AL308" s="213">
        <f t="shared" si="47"/>
        <v>0</v>
      </c>
      <c r="AM308" s="214">
        <f t="shared" si="48"/>
        <v>0</v>
      </c>
      <c r="AN308" s="214">
        <f t="shared" si="49"/>
        <v>0</v>
      </c>
      <c r="AO308" s="215">
        <f t="shared" si="23"/>
        <v>0</v>
      </c>
      <c r="AP308" s="172">
        <f t="shared" si="9"/>
        <v>222657.6124</v>
      </c>
      <c r="AQ308" s="129"/>
      <c r="AR308" s="216">
        <f t="shared" si="50"/>
        <v>35000</v>
      </c>
      <c r="AS308" s="217">
        <f t="shared" si="51"/>
        <v>28204.4822</v>
      </c>
      <c r="AT308" s="217">
        <f t="shared" si="24"/>
        <v>1000</v>
      </c>
      <c r="AU308" s="218">
        <f t="shared" si="30"/>
        <v>3000</v>
      </c>
      <c r="AV308" s="129"/>
      <c r="AW308" s="219">
        <f t="shared" ref="AW308:AX308" si="653">+IF(SUM(U303:U307)&gt;SUM(AW303:AW307),1,0)</f>
        <v>0</v>
      </c>
      <c r="AX308" s="220">
        <f t="shared" si="653"/>
        <v>1</v>
      </c>
      <c r="AY308" s="129"/>
      <c r="AZ308" s="181">
        <f t="shared" si="11"/>
        <v>2109.90495</v>
      </c>
      <c r="BA308" s="129"/>
      <c r="BB308" s="129"/>
      <c r="BC308" s="129"/>
      <c r="BD308" s="129"/>
      <c r="BE308" s="129"/>
      <c r="BF308" s="129"/>
      <c r="BG308" s="129"/>
      <c r="BH308" s="129"/>
      <c r="BI308" s="129"/>
      <c r="BJ308" s="129"/>
      <c r="BK308" s="129"/>
      <c r="BL308" s="129"/>
      <c r="BM308" s="129"/>
      <c r="BN308" s="129"/>
      <c r="BO308" s="129"/>
      <c r="BP308" s="129">
        <f t="shared" si="2"/>
        <v>180000</v>
      </c>
      <c r="BQ308" s="129">
        <f t="shared" si="3"/>
        <v>225000</v>
      </c>
      <c r="BR308" s="129">
        <f t="shared" si="4"/>
        <v>360000</v>
      </c>
    </row>
    <row r="309" ht="14.25" customHeight="1">
      <c r="A309" s="63">
        <f t="shared" si="12"/>
        <v>306</v>
      </c>
      <c r="C309" s="205">
        <f t="shared" si="33"/>
        <v>87500</v>
      </c>
      <c r="D309" s="176">
        <f t="shared" si="34"/>
        <v>27017.50362</v>
      </c>
      <c r="E309" s="206">
        <f t="shared" si="5"/>
        <v>114517.5036</v>
      </c>
      <c r="F309" s="129"/>
      <c r="G309" s="205">
        <f t="shared" si="15"/>
        <v>1000</v>
      </c>
      <c r="H309" s="206">
        <f t="shared" si="16"/>
        <v>3000</v>
      </c>
      <c r="I309" s="129"/>
      <c r="J309" s="207">
        <f t="shared" si="35"/>
        <v>61649.37572</v>
      </c>
      <c r="K309" s="208">
        <f t="shared" si="54"/>
        <v>6288.061768</v>
      </c>
      <c r="L309" s="129"/>
      <c r="M309" s="129"/>
      <c r="N309" s="129"/>
      <c r="O309" s="129"/>
      <c r="P309" s="129"/>
      <c r="Q309" s="129">
        <v>0.0</v>
      </c>
      <c r="R309" s="129">
        <v>0.0</v>
      </c>
      <c r="S309" s="129">
        <f t="shared" ref="S309:T309" si="654">+IF(Q309=1,RAND(),0)</f>
        <v>0</v>
      </c>
      <c r="T309" s="129">
        <f t="shared" si="654"/>
        <v>0</v>
      </c>
      <c r="U309" s="129">
        <f>+IF(S309=0,0,IF(S309&lt;=Hoja2!$N$5,Hoja2!$M$5,IF(Hoja2!M308&lt;=Hoja2!$N$6,Hoja2!$M$6,IF(S309&lt;=Hoja2!$N$7,Hoja2!$M$7,IF(S309&lt;=Hoja2!$N$8,Hoja2!$M$8,IF(S309&lt;=Hoja2!$N$9,Hoja2!$M$9,6))))))</f>
        <v>0</v>
      </c>
      <c r="V309" s="129">
        <f>+IF(T309=0,0,IF(T309&lt;=Hoja2!$O$5,Hoja2!$M$5,IF(T309&lt;=Hoja2!$O$6,Hoja2!$M$6,IF(T309&lt;=Hoja2!$O$7,Hoja2!$M$7,IF(T309&lt;=Hoja2!$O$8,Hoja2!$M$8,IF(T309&lt;=Hoja2!$O$9,Hoja2!$M$9,IF(S309&lt;=Hoja2!$O$10,Hoja2!$M$10,IF(S309&lt;=Hoja2!$O$11,Hoja2!$M$11,8))))))))</f>
        <v>0</v>
      </c>
      <c r="W309" s="156" t="str">
        <f t="shared" si="7"/>
        <v>si</v>
      </c>
      <c r="X309" s="157" t="str">
        <f t="shared" si="8"/>
        <v>si</v>
      </c>
      <c r="Y309" s="129"/>
      <c r="Z309" s="129"/>
      <c r="AA309" s="158">
        <f t="shared" si="37"/>
        <v>0</v>
      </c>
      <c r="AB309" s="159">
        <f t="shared" si="38"/>
        <v>0</v>
      </c>
      <c r="AC309" s="159">
        <f t="shared" si="39"/>
        <v>0</v>
      </c>
      <c r="AD309" s="159">
        <f t="shared" si="40"/>
        <v>0</v>
      </c>
      <c r="AE309" s="209">
        <f t="shared" si="41"/>
        <v>0</v>
      </c>
      <c r="AF309" s="210">
        <f t="shared" si="42"/>
        <v>0</v>
      </c>
      <c r="AG309" s="210">
        <f t="shared" si="43"/>
        <v>0</v>
      </c>
      <c r="AH309" s="210">
        <f t="shared" si="44"/>
        <v>0</v>
      </c>
      <c r="AI309" s="211">
        <f t="shared" si="45"/>
        <v>0</v>
      </c>
      <c r="AJ309" s="212">
        <f t="shared" si="46"/>
        <v>0</v>
      </c>
      <c r="AK309" s="129"/>
      <c r="AL309" s="213">
        <f t="shared" si="47"/>
        <v>0</v>
      </c>
      <c r="AM309" s="214">
        <f t="shared" si="48"/>
        <v>0</v>
      </c>
      <c r="AN309" s="214">
        <f t="shared" si="49"/>
        <v>0</v>
      </c>
      <c r="AO309" s="215">
        <f t="shared" si="23"/>
        <v>0</v>
      </c>
      <c r="AP309" s="172">
        <f t="shared" si="9"/>
        <v>245482.4964</v>
      </c>
      <c r="AQ309" s="129"/>
      <c r="AR309" s="216">
        <f t="shared" si="50"/>
        <v>35000</v>
      </c>
      <c r="AS309" s="217">
        <f t="shared" si="51"/>
        <v>29824.88398</v>
      </c>
      <c r="AT309" s="217">
        <f t="shared" si="24"/>
        <v>1000</v>
      </c>
      <c r="AU309" s="218">
        <f t="shared" si="30"/>
        <v>0</v>
      </c>
      <c r="AV309" s="129"/>
      <c r="AW309" s="219">
        <f t="shared" ref="AW309:AX309" si="655">+IF(SUM(U304:U308)&gt;SUM(AW304:AW308),1,0)</f>
        <v>0</v>
      </c>
      <c r="AX309" s="220">
        <f t="shared" si="655"/>
        <v>1</v>
      </c>
      <c r="AY309" s="129"/>
      <c r="AZ309" s="181">
        <f t="shared" si="11"/>
        <v>2682.876505</v>
      </c>
      <c r="BA309" s="129"/>
      <c r="BB309" s="129"/>
      <c r="BC309" s="129"/>
      <c r="BD309" s="129"/>
      <c r="BE309" s="129"/>
      <c r="BF309" s="129"/>
      <c r="BG309" s="129"/>
      <c r="BH309" s="129"/>
      <c r="BI309" s="129"/>
      <c r="BJ309" s="129"/>
      <c r="BK309" s="129"/>
      <c r="BL309" s="129"/>
      <c r="BM309" s="129"/>
      <c r="BN309" s="129"/>
      <c r="BO309" s="129"/>
      <c r="BP309" s="129">
        <f t="shared" si="2"/>
        <v>180000</v>
      </c>
      <c r="BQ309" s="129">
        <f t="shared" si="3"/>
        <v>225000</v>
      </c>
      <c r="BR309" s="129">
        <f t="shared" si="4"/>
        <v>360000</v>
      </c>
    </row>
    <row r="310" ht="14.25" customHeight="1">
      <c r="A310" s="63">
        <f t="shared" si="12"/>
        <v>307</v>
      </c>
      <c r="C310" s="205">
        <f t="shared" si="33"/>
        <v>125500</v>
      </c>
      <c r="D310" s="176">
        <f t="shared" si="34"/>
        <v>40479.8352</v>
      </c>
      <c r="E310" s="206">
        <f t="shared" si="5"/>
        <v>165979.8352</v>
      </c>
      <c r="F310" s="129"/>
      <c r="G310" s="205">
        <f t="shared" si="15"/>
        <v>18250</v>
      </c>
      <c r="H310" s="206">
        <f t="shared" si="16"/>
        <v>54750</v>
      </c>
      <c r="I310" s="129"/>
      <c r="J310" s="207">
        <f t="shared" si="35"/>
        <v>71386.06208</v>
      </c>
      <c r="K310" s="208">
        <f t="shared" si="54"/>
        <v>29758.31899</v>
      </c>
      <c r="L310" s="129"/>
      <c r="M310" s="129"/>
      <c r="N310" s="129"/>
      <c r="O310" s="129"/>
      <c r="P310" s="129"/>
      <c r="Q310" s="129">
        <v>0.0</v>
      </c>
      <c r="R310" s="129">
        <v>0.0</v>
      </c>
      <c r="S310" s="129">
        <f t="shared" ref="S310:T310" si="656">+IF(Q310=1,RAND(),0)</f>
        <v>0</v>
      </c>
      <c r="T310" s="129">
        <f t="shared" si="656"/>
        <v>0</v>
      </c>
      <c r="U310" s="129">
        <f>+IF(S310=0,0,IF(S310&lt;=Hoja2!$N$5,Hoja2!$M$5,IF(Hoja2!M309&lt;=Hoja2!$N$6,Hoja2!$M$6,IF(S310&lt;=Hoja2!$N$7,Hoja2!$M$7,IF(S310&lt;=Hoja2!$N$8,Hoja2!$M$8,IF(S310&lt;=Hoja2!$N$9,Hoja2!$M$9,6))))))</f>
        <v>0</v>
      </c>
      <c r="V310" s="129">
        <f>+IF(T310=0,0,IF(T310&lt;=Hoja2!$O$5,Hoja2!$M$5,IF(T310&lt;=Hoja2!$O$6,Hoja2!$M$6,IF(T310&lt;=Hoja2!$O$7,Hoja2!$M$7,IF(T310&lt;=Hoja2!$O$8,Hoja2!$M$8,IF(T310&lt;=Hoja2!$O$9,Hoja2!$M$9,IF(S310&lt;=Hoja2!$O$10,Hoja2!$M$10,IF(S310&lt;=Hoja2!$O$11,Hoja2!$M$11,8))))))))</f>
        <v>0</v>
      </c>
      <c r="W310" s="156" t="str">
        <f t="shared" si="7"/>
        <v>si</v>
      </c>
      <c r="X310" s="157" t="str">
        <f t="shared" si="8"/>
        <v>no</v>
      </c>
      <c r="Y310" s="129"/>
      <c r="Z310" s="129"/>
      <c r="AA310" s="158">
        <f t="shared" si="37"/>
        <v>0</v>
      </c>
      <c r="AB310" s="159">
        <f t="shared" si="38"/>
        <v>0</v>
      </c>
      <c r="AC310" s="159">
        <f t="shared" si="39"/>
        <v>0</v>
      </c>
      <c r="AD310" s="159">
        <f t="shared" si="40"/>
        <v>0</v>
      </c>
      <c r="AE310" s="209">
        <f t="shared" si="41"/>
        <v>0</v>
      </c>
      <c r="AF310" s="210">
        <f t="shared" si="42"/>
        <v>0</v>
      </c>
      <c r="AG310" s="210">
        <f t="shared" si="43"/>
        <v>0</v>
      </c>
      <c r="AH310" s="210">
        <f t="shared" si="44"/>
        <v>0</v>
      </c>
      <c r="AI310" s="211">
        <f t="shared" si="45"/>
        <v>0</v>
      </c>
      <c r="AJ310" s="212">
        <f t="shared" si="46"/>
        <v>0</v>
      </c>
      <c r="AK310" s="129"/>
      <c r="AL310" s="213">
        <f t="shared" si="47"/>
        <v>73000</v>
      </c>
      <c r="AM310" s="214">
        <f t="shared" si="48"/>
        <v>0</v>
      </c>
      <c r="AN310" s="214">
        <f t="shared" si="49"/>
        <v>0</v>
      </c>
      <c r="AO310" s="215">
        <f t="shared" si="23"/>
        <v>73000</v>
      </c>
      <c r="AP310" s="172">
        <f t="shared" si="9"/>
        <v>194020.1648</v>
      </c>
      <c r="AQ310" s="129"/>
      <c r="AR310" s="216">
        <f t="shared" si="50"/>
        <v>35000</v>
      </c>
      <c r="AS310" s="217">
        <f t="shared" si="51"/>
        <v>28537.66841</v>
      </c>
      <c r="AT310" s="217">
        <f t="shared" si="24"/>
        <v>1000</v>
      </c>
      <c r="AU310" s="218">
        <f t="shared" si="30"/>
        <v>3000</v>
      </c>
      <c r="AV310" s="129"/>
      <c r="AW310" s="219">
        <f t="shared" ref="AW310:AX310" si="657">+IF(SUM(U305:U309)&gt;SUM(AW305:AW309),1,0)</f>
        <v>0</v>
      </c>
      <c r="AX310" s="220">
        <f t="shared" si="657"/>
        <v>1</v>
      </c>
      <c r="AY310" s="129"/>
      <c r="AZ310" s="181">
        <f t="shared" si="11"/>
        <v>2584.303774</v>
      </c>
      <c r="BA310" s="129"/>
      <c r="BB310" s="129"/>
      <c r="BC310" s="129"/>
      <c r="BD310" s="129"/>
      <c r="BE310" s="129"/>
      <c r="BF310" s="129"/>
      <c r="BG310" s="129"/>
      <c r="BH310" s="129"/>
      <c r="BI310" s="129"/>
      <c r="BJ310" s="129"/>
      <c r="BK310" s="129"/>
      <c r="BL310" s="129"/>
      <c r="BM310" s="129"/>
      <c r="BN310" s="129"/>
      <c r="BO310" s="129"/>
      <c r="BP310" s="129">
        <f t="shared" si="2"/>
        <v>180000</v>
      </c>
      <c r="BQ310" s="129">
        <f t="shared" si="3"/>
        <v>225000</v>
      </c>
      <c r="BR310" s="129">
        <f t="shared" si="4"/>
        <v>360000</v>
      </c>
    </row>
    <row r="311" ht="14.25" customHeight="1">
      <c r="A311" s="63">
        <f t="shared" si="12"/>
        <v>308</v>
      </c>
      <c r="C311" s="205">
        <f t="shared" si="33"/>
        <v>90500</v>
      </c>
      <c r="D311" s="176">
        <f t="shared" si="34"/>
        <v>53535.9983</v>
      </c>
      <c r="E311" s="206">
        <f t="shared" si="5"/>
        <v>144035.9983</v>
      </c>
      <c r="F311" s="129"/>
      <c r="G311" s="205">
        <f t="shared" si="15"/>
        <v>35500</v>
      </c>
      <c r="H311" s="206">
        <f t="shared" si="16"/>
        <v>106500</v>
      </c>
      <c r="I311" s="129"/>
      <c r="J311" s="207">
        <f t="shared" si="35"/>
        <v>81128.56538</v>
      </c>
      <c r="K311" s="208">
        <f t="shared" si="54"/>
        <v>52939.41132</v>
      </c>
      <c r="L311" s="129"/>
      <c r="M311" s="129"/>
      <c r="N311" s="129"/>
      <c r="O311" s="129"/>
      <c r="P311" s="129"/>
      <c r="Q311" s="129">
        <v>0.0</v>
      </c>
      <c r="R311" s="129">
        <v>0.0</v>
      </c>
      <c r="S311" s="129">
        <f t="shared" ref="S311:T311" si="658">+IF(Q311=1,RAND(),0)</f>
        <v>0</v>
      </c>
      <c r="T311" s="129">
        <f t="shared" si="658"/>
        <v>0</v>
      </c>
      <c r="U311" s="129">
        <f>+IF(S311=0,0,IF(S311&lt;=Hoja2!$N$5,Hoja2!$M$5,IF(Hoja2!M310&lt;=Hoja2!$N$6,Hoja2!$M$6,IF(S311&lt;=Hoja2!$N$7,Hoja2!$M$7,IF(S311&lt;=Hoja2!$N$8,Hoja2!$M$8,IF(S311&lt;=Hoja2!$N$9,Hoja2!$M$9,6))))))</f>
        <v>0</v>
      </c>
      <c r="V311" s="129">
        <f>+IF(T311=0,0,IF(T311&lt;=Hoja2!$O$5,Hoja2!$M$5,IF(T311&lt;=Hoja2!$O$6,Hoja2!$M$6,IF(T311&lt;=Hoja2!$O$7,Hoja2!$M$7,IF(T311&lt;=Hoja2!$O$8,Hoja2!$M$8,IF(T311&lt;=Hoja2!$O$9,Hoja2!$M$9,IF(S311&lt;=Hoja2!$O$10,Hoja2!$M$10,IF(S311&lt;=Hoja2!$O$11,Hoja2!$M$11,8))))))))</f>
        <v>0</v>
      </c>
      <c r="W311" s="156" t="str">
        <f t="shared" si="7"/>
        <v>si</v>
      </c>
      <c r="X311" s="157" t="str">
        <f t="shared" si="8"/>
        <v>no</v>
      </c>
      <c r="Y311" s="129"/>
      <c r="Z311" s="129"/>
      <c r="AA311" s="158">
        <f t="shared" si="37"/>
        <v>0</v>
      </c>
      <c r="AB311" s="159">
        <f t="shared" si="38"/>
        <v>0</v>
      </c>
      <c r="AC311" s="159">
        <f t="shared" si="39"/>
        <v>0</v>
      </c>
      <c r="AD311" s="159">
        <f t="shared" si="40"/>
        <v>0</v>
      </c>
      <c r="AE311" s="209">
        <f t="shared" si="41"/>
        <v>0</v>
      </c>
      <c r="AF311" s="210">
        <f t="shared" si="42"/>
        <v>0</v>
      </c>
      <c r="AG311" s="210">
        <f t="shared" si="43"/>
        <v>0</v>
      </c>
      <c r="AH311" s="210">
        <f t="shared" si="44"/>
        <v>0</v>
      </c>
      <c r="AI311" s="211">
        <f t="shared" si="45"/>
        <v>0</v>
      </c>
      <c r="AJ311" s="212">
        <f t="shared" si="46"/>
        <v>0</v>
      </c>
      <c r="AK311" s="129"/>
      <c r="AL311" s="213">
        <f t="shared" si="47"/>
        <v>0</v>
      </c>
      <c r="AM311" s="214">
        <f t="shared" si="48"/>
        <v>0</v>
      </c>
      <c r="AN311" s="214">
        <f t="shared" si="49"/>
        <v>0</v>
      </c>
      <c r="AO311" s="215">
        <f t="shared" si="23"/>
        <v>73000</v>
      </c>
      <c r="AP311" s="172">
        <f t="shared" si="9"/>
        <v>215964.0017</v>
      </c>
      <c r="AQ311" s="129"/>
      <c r="AR311" s="216">
        <f t="shared" si="50"/>
        <v>35000</v>
      </c>
      <c r="AS311" s="217">
        <f t="shared" si="51"/>
        <v>28943.83691</v>
      </c>
      <c r="AT311" s="217">
        <f t="shared" si="24"/>
        <v>1000</v>
      </c>
      <c r="AU311" s="218">
        <f t="shared" si="30"/>
        <v>3000</v>
      </c>
      <c r="AV311" s="129"/>
      <c r="AW311" s="219">
        <f t="shared" ref="AW311:AX311" si="659">+IF(SUM(U306:U310)&gt;SUM(AW306:AW310),1,0)</f>
        <v>0</v>
      </c>
      <c r="AX311" s="220">
        <f t="shared" si="659"/>
        <v>1</v>
      </c>
      <c r="AY311" s="129"/>
      <c r="AZ311" s="181">
        <f t="shared" si="11"/>
        <v>2939.301533</v>
      </c>
      <c r="BA311" s="129"/>
      <c r="BB311" s="129"/>
      <c r="BC311" s="129"/>
      <c r="BD311" s="129"/>
      <c r="BE311" s="129"/>
      <c r="BF311" s="129"/>
      <c r="BG311" s="129"/>
      <c r="BH311" s="129"/>
      <c r="BI311" s="129"/>
      <c r="BJ311" s="129"/>
      <c r="BK311" s="129"/>
      <c r="BL311" s="129"/>
      <c r="BM311" s="129"/>
      <c r="BN311" s="129"/>
      <c r="BO311" s="129"/>
      <c r="BP311" s="129">
        <f t="shared" si="2"/>
        <v>180000</v>
      </c>
      <c r="BQ311" s="129">
        <f t="shared" si="3"/>
        <v>225000</v>
      </c>
      <c r="BR311" s="129">
        <f t="shared" si="4"/>
        <v>360000</v>
      </c>
    </row>
    <row r="312" ht="14.25" customHeight="1">
      <c r="A312" s="63">
        <f t="shared" si="12"/>
        <v>309</v>
      </c>
      <c r="C312" s="205">
        <f t="shared" si="33"/>
        <v>55500</v>
      </c>
      <c r="D312" s="176">
        <f t="shared" si="34"/>
        <v>67419.83943</v>
      </c>
      <c r="E312" s="206">
        <f t="shared" si="5"/>
        <v>122919.8394</v>
      </c>
      <c r="F312" s="129"/>
      <c r="G312" s="205">
        <f t="shared" si="15"/>
        <v>34500</v>
      </c>
      <c r="H312" s="206">
        <f t="shared" si="16"/>
        <v>103500</v>
      </c>
      <c r="I312" s="129"/>
      <c r="J312" s="207">
        <f t="shared" si="35"/>
        <v>0</v>
      </c>
      <c r="K312" s="208">
        <f t="shared" si="54"/>
        <v>75664.90941</v>
      </c>
      <c r="L312" s="129"/>
      <c r="M312" s="129"/>
      <c r="N312" s="129"/>
      <c r="O312" s="129"/>
      <c r="P312" s="129"/>
      <c r="Q312" s="129">
        <v>0.0</v>
      </c>
      <c r="R312" s="129">
        <v>1.0</v>
      </c>
      <c r="S312" s="129">
        <f t="shared" ref="S312:T312" si="660">+IF(Q312=1,RAND(),0)</f>
        <v>0</v>
      </c>
      <c r="T312" s="129">
        <f t="shared" si="660"/>
        <v>0.5262110473</v>
      </c>
      <c r="U312" s="129">
        <f>+IF(S312=0,0,IF(S312&lt;=Hoja2!$N$5,Hoja2!$M$5,IF(Hoja2!M311&lt;=Hoja2!$N$6,Hoja2!$M$6,IF(S312&lt;=Hoja2!$N$7,Hoja2!$M$7,IF(S312&lt;=Hoja2!$N$8,Hoja2!$M$8,IF(S312&lt;=Hoja2!$N$9,Hoja2!$M$9,6))))))</f>
        <v>0</v>
      </c>
      <c r="V312" s="129">
        <f>+IF(T312=0,0,IF(T312&lt;=Hoja2!$O$5,Hoja2!$M$5,IF(T312&lt;=Hoja2!$O$6,Hoja2!$M$6,IF(T312&lt;=Hoja2!$O$7,Hoja2!$M$7,IF(T312&lt;=Hoja2!$O$8,Hoja2!$M$8,IF(T312&lt;=Hoja2!$O$9,Hoja2!$M$9,IF(S312&lt;=Hoja2!$O$10,Hoja2!$M$10,IF(S312&lt;=Hoja2!$O$11,Hoja2!$M$11,8))))))))</f>
        <v>3</v>
      </c>
      <c r="W312" s="156" t="str">
        <f t="shared" si="7"/>
        <v>si</v>
      </c>
      <c r="X312" s="157" t="str">
        <f t="shared" si="8"/>
        <v>no</v>
      </c>
      <c r="Y312" s="129"/>
      <c r="Z312" s="129"/>
      <c r="AA312" s="158">
        <f t="shared" si="37"/>
        <v>110000</v>
      </c>
      <c r="AB312" s="159">
        <f t="shared" si="38"/>
        <v>0</v>
      </c>
      <c r="AC312" s="159">
        <f t="shared" si="39"/>
        <v>0</v>
      </c>
      <c r="AD312" s="159">
        <f t="shared" si="40"/>
        <v>0</v>
      </c>
      <c r="AE312" s="209">
        <f t="shared" si="41"/>
        <v>0</v>
      </c>
      <c r="AF312" s="210">
        <f t="shared" si="42"/>
        <v>0</v>
      </c>
      <c r="AG312" s="210">
        <f t="shared" si="43"/>
        <v>0</v>
      </c>
      <c r="AH312" s="210">
        <f t="shared" si="44"/>
        <v>0</v>
      </c>
      <c r="AI312" s="211">
        <f t="shared" si="45"/>
        <v>0</v>
      </c>
      <c r="AJ312" s="212">
        <f t="shared" si="46"/>
        <v>0</v>
      </c>
      <c r="AK312" s="129"/>
      <c r="AL312" s="213">
        <f t="shared" si="47"/>
        <v>0</v>
      </c>
      <c r="AM312" s="214">
        <f t="shared" si="48"/>
        <v>0</v>
      </c>
      <c r="AN312" s="214">
        <f t="shared" si="49"/>
        <v>0</v>
      </c>
      <c r="AO312" s="215">
        <f t="shared" si="23"/>
        <v>0</v>
      </c>
      <c r="AP312" s="172">
        <f t="shared" si="9"/>
        <v>237080.1606</v>
      </c>
      <c r="AQ312" s="129"/>
      <c r="AR312" s="216">
        <f t="shared" si="50"/>
        <v>35000</v>
      </c>
      <c r="AS312" s="217">
        <f t="shared" si="51"/>
        <v>28116.15887</v>
      </c>
      <c r="AT312" s="217">
        <f t="shared" si="24"/>
        <v>1000</v>
      </c>
      <c r="AU312" s="218">
        <f t="shared" si="30"/>
        <v>3000</v>
      </c>
      <c r="AV312" s="129"/>
      <c r="AW312" s="219">
        <f t="shared" ref="AW312:AX312" si="661">+IF(SUM(U307:U311)&gt;SUM(AW307:AW311),1,0)</f>
        <v>0</v>
      </c>
      <c r="AX312" s="220">
        <f t="shared" si="661"/>
        <v>0</v>
      </c>
      <c r="AY312" s="129"/>
      <c r="AZ312" s="181">
        <f t="shared" si="11"/>
        <v>1772.289513</v>
      </c>
      <c r="BA312" s="129"/>
      <c r="BB312" s="129"/>
      <c r="BC312" s="129"/>
      <c r="BD312" s="129"/>
      <c r="BE312" s="129"/>
      <c r="BF312" s="129"/>
      <c r="BG312" s="129"/>
      <c r="BH312" s="129"/>
      <c r="BI312" s="129"/>
      <c r="BJ312" s="129"/>
      <c r="BK312" s="129"/>
      <c r="BL312" s="129"/>
      <c r="BM312" s="129"/>
      <c r="BN312" s="129"/>
      <c r="BO312" s="129"/>
      <c r="BP312" s="129">
        <f t="shared" si="2"/>
        <v>180000</v>
      </c>
      <c r="BQ312" s="129">
        <f t="shared" si="3"/>
        <v>225000</v>
      </c>
      <c r="BR312" s="129">
        <f t="shared" si="4"/>
        <v>360000</v>
      </c>
    </row>
    <row r="313" ht="14.25" customHeight="1">
      <c r="A313" s="63">
        <f t="shared" si="12"/>
        <v>310</v>
      </c>
      <c r="C313" s="205">
        <f t="shared" si="33"/>
        <v>20500</v>
      </c>
      <c r="D313" s="176">
        <f t="shared" si="34"/>
        <v>79994.60383</v>
      </c>
      <c r="E313" s="206">
        <f t="shared" si="5"/>
        <v>100494.6038</v>
      </c>
      <c r="F313" s="129"/>
      <c r="G313" s="205">
        <f t="shared" si="15"/>
        <v>33500</v>
      </c>
      <c r="H313" s="206">
        <f t="shared" si="16"/>
        <v>100500</v>
      </c>
      <c r="I313" s="129"/>
      <c r="J313" s="207">
        <f t="shared" si="35"/>
        <v>10120.9973</v>
      </c>
      <c r="K313" s="208">
        <f t="shared" si="54"/>
        <v>99010.18499</v>
      </c>
      <c r="L313" s="129"/>
      <c r="M313" s="129"/>
      <c r="N313" s="129"/>
      <c r="O313" s="129"/>
      <c r="P313" s="129"/>
      <c r="Q313" s="129">
        <v>0.0</v>
      </c>
      <c r="R313" s="129">
        <v>0.0</v>
      </c>
      <c r="S313" s="129">
        <f t="shared" ref="S313:T313" si="662">+IF(Q313=1,RAND(),0)</f>
        <v>0</v>
      </c>
      <c r="T313" s="129">
        <f t="shared" si="662"/>
        <v>0</v>
      </c>
      <c r="U313" s="129">
        <f>+IF(S313=0,0,IF(S313&lt;=Hoja2!$N$5,Hoja2!$M$5,IF(Hoja2!M312&lt;=Hoja2!$N$6,Hoja2!$M$6,IF(S313&lt;=Hoja2!$N$7,Hoja2!$M$7,IF(S313&lt;=Hoja2!$N$8,Hoja2!$M$8,IF(S313&lt;=Hoja2!$N$9,Hoja2!$M$9,6))))))</f>
        <v>0</v>
      </c>
      <c r="V313" s="129">
        <f>+IF(T313=0,0,IF(T313&lt;=Hoja2!$O$5,Hoja2!$M$5,IF(T313&lt;=Hoja2!$O$6,Hoja2!$M$6,IF(T313&lt;=Hoja2!$O$7,Hoja2!$M$7,IF(T313&lt;=Hoja2!$O$8,Hoja2!$M$8,IF(T313&lt;=Hoja2!$O$9,Hoja2!$M$9,IF(S313&lt;=Hoja2!$O$10,Hoja2!$M$10,IF(S313&lt;=Hoja2!$O$11,Hoja2!$M$11,8))))))))</f>
        <v>0</v>
      </c>
      <c r="W313" s="156" t="str">
        <f t="shared" si="7"/>
        <v>si</v>
      </c>
      <c r="X313" s="157" t="str">
        <f t="shared" si="8"/>
        <v>no</v>
      </c>
      <c r="Y313" s="129"/>
      <c r="Z313" s="129"/>
      <c r="AA313" s="158">
        <f t="shared" si="37"/>
        <v>0</v>
      </c>
      <c r="AB313" s="159">
        <f t="shared" si="38"/>
        <v>0</v>
      </c>
      <c r="AC313" s="159">
        <f t="shared" si="39"/>
        <v>0</v>
      </c>
      <c r="AD313" s="159">
        <f t="shared" si="40"/>
        <v>0</v>
      </c>
      <c r="AE313" s="209">
        <f t="shared" si="41"/>
        <v>0</v>
      </c>
      <c r="AF313" s="210">
        <f t="shared" si="42"/>
        <v>0</v>
      </c>
      <c r="AG313" s="210">
        <f t="shared" si="43"/>
        <v>0</v>
      </c>
      <c r="AH313" s="210">
        <f t="shared" si="44"/>
        <v>0</v>
      </c>
      <c r="AI313" s="211">
        <f t="shared" si="45"/>
        <v>0</v>
      </c>
      <c r="AJ313" s="212">
        <f t="shared" si="46"/>
        <v>0</v>
      </c>
      <c r="AK313" s="129"/>
      <c r="AL313" s="213">
        <f t="shared" si="47"/>
        <v>0</v>
      </c>
      <c r="AM313" s="214">
        <f t="shared" si="48"/>
        <v>0</v>
      </c>
      <c r="AN313" s="214">
        <f t="shared" si="49"/>
        <v>0</v>
      </c>
      <c r="AO313" s="215">
        <f t="shared" si="23"/>
        <v>0</v>
      </c>
      <c r="AP313" s="172">
        <f t="shared" si="9"/>
        <v>259505.3962</v>
      </c>
      <c r="AQ313" s="129"/>
      <c r="AR313" s="216">
        <f t="shared" si="50"/>
        <v>35000</v>
      </c>
      <c r="AS313" s="217">
        <f t="shared" si="51"/>
        <v>29425.2356</v>
      </c>
      <c r="AT313" s="217">
        <f t="shared" si="24"/>
        <v>1000</v>
      </c>
      <c r="AU313" s="218">
        <f t="shared" si="30"/>
        <v>3000</v>
      </c>
      <c r="AV313" s="129"/>
      <c r="AW313" s="219">
        <f t="shared" ref="AW313:AX313" si="663">+IF(SUM(U308:U312)&gt;SUM(AW308:AW312),1,0)</f>
        <v>0</v>
      </c>
      <c r="AX313" s="220">
        <f t="shared" si="663"/>
        <v>1</v>
      </c>
      <c r="AY313" s="129"/>
      <c r="AZ313" s="181">
        <f t="shared" si="11"/>
        <v>1733.265886</v>
      </c>
      <c r="BA313" s="129"/>
      <c r="BB313" s="129"/>
      <c r="BC313" s="129"/>
      <c r="BD313" s="129"/>
      <c r="BE313" s="129"/>
      <c r="BF313" s="129"/>
      <c r="BG313" s="129"/>
      <c r="BH313" s="129"/>
      <c r="BI313" s="129"/>
      <c r="BJ313" s="129"/>
      <c r="BK313" s="129"/>
      <c r="BL313" s="129"/>
      <c r="BM313" s="129"/>
      <c r="BN313" s="129"/>
      <c r="BO313" s="129"/>
      <c r="BP313" s="129">
        <f t="shared" si="2"/>
        <v>180000</v>
      </c>
      <c r="BQ313" s="129">
        <f t="shared" si="3"/>
        <v>225000</v>
      </c>
      <c r="BR313" s="129">
        <f t="shared" si="4"/>
        <v>360000</v>
      </c>
    </row>
    <row r="314" ht="14.25" customHeight="1">
      <c r="A314" s="63">
        <f t="shared" si="12"/>
        <v>311</v>
      </c>
      <c r="C314" s="205">
        <f t="shared" si="33"/>
        <v>0</v>
      </c>
      <c r="D314" s="176">
        <f t="shared" si="34"/>
        <v>104646.1101</v>
      </c>
      <c r="E314" s="206">
        <f t="shared" si="5"/>
        <v>104646.1101</v>
      </c>
      <c r="F314" s="129"/>
      <c r="G314" s="205">
        <f t="shared" si="15"/>
        <v>32500</v>
      </c>
      <c r="H314" s="206">
        <f t="shared" si="16"/>
        <v>97500</v>
      </c>
      <c r="I314" s="129"/>
      <c r="J314" s="207">
        <f t="shared" si="35"/>
        <v>20595.47419</v>
      </c>
      <c r="K314" s="208">
        <f t="shared" si="54"/>
        <v>13019.6415</v>
      </c>
      <c r="L314" s="129"/>
      <c r="M314" s="129"/>
      <c r="N314" s="129"/>
      <c r="O314" s="129"/>
      <c r="P314" s="129"/>
      <c r="Q314" s="129">
        <v>0.0</v>
      </c>
      <c r="R314" s="129">
        <v>0.0</v>
      </c>
      <c r="S314" s="129">
        <f t="shared" ref="S314:T314" si="664">+IF(Q314=1,RAND(),0)</f>
        <v>0</v>
      </c>
      <c r="T314" s="129">
        <f t="shared" si="664"/>
        <v>0</v>
      </c>
      <c r="U314" s="129">
        <f>+IF(S314=0,0,IF(S314&lt;=Hoja2!$N$5,Hoja2!$M$5,IF(Hoja2!M313&lt;=Hoja2!$N$6,Hoja2!$M$6,IF(S314&lt;=Hoja2!$N$7,Hoja2!$M$7,IF(S314&lt;=Hoja2!$N$8,Hoja2!$M$8,IF(S314&lt;=Hoja2!$N$9,Hoja2!$M$9,6))))))</f>
        <v>0</v>
      </c>
      <c r="V314" s="129">
        <f>+IF(T314=0,0,IF(T314&lt;=Hoja2!$O$5,Hoja2!$M$5,IF(T314&lt;=Hoja2!$O$6,Hoja2!$M$6,IF(T314&lt;=Hoja2!$O$7,Hoja2!$M$7,IF(T314&lt;=Hoja2!$O$8,Hoja2!$M$8,IF(T314&lt;=Hoja2!$O$9,Hoja2!$M$9,IF(S314&lt;=Hoja2!$O$10,Hoja2!$M$10,IF(S314&lt;=Hoja2!$O$11,Hoja2!$M$11,8))))))))</f>
        <v>0</v>
      </c>
      <c r="W314" s="156" t="str">
        <f t="shared" si="7"/>
        <v>si</v>
      </c>
      <c r="X314" s="157" t="str">
        <f t="shared" si="8"/>
        <v>no</v>
      </c>
      <c r="Y314" s="129"/>
      <c r="Z314" s="129"/>
      <c r="AA314" s="158">
        <f t="shared" si="37"/>
        <v>0</v>
      </c>
      <c r="AB314" s="159">
        <f t="shared" si="38"/>
        <v>0</v>
      </c>
      <c r="AC314" s="159">
        <f t="shared" si="39"/>
        <v>0</v>
      </c>
      <c r="AD314" s="159">
        <f t="shared" si="40"/>
        <v>0</v>
      </c>
      <c r="AE314" s="209">
        <f t="shared" si="41"/>
        <v>0</v>
      </c>
      <c r="AF314" s="210">
        <f t="shared" si="42"/>
        <v>110000</v>
      </c>
      <c r="AG314" s="210">
        <f t="shared" si="43"/>
        <v>0</v>
      </c>
      <c r="AH314" s="210">
        <f t="shared" si="44"/>
        <v>0</v>
      </c>
      <c r="AI314" s="211">
        <f t="shared" si="45"/>
        <v>0</v>
      </c>
      <c r="AJ314" s="212">
        <f t="shared" si="46"/>
        <v>0</v>
      </c>
      <c r="AK314" s="129"/>
      <c r="AL314" s="213">
        <f t="shared" si="47"/>
        <v>0</v>
      </c>
      <c r="AM314" s="214">
        <f t="shared" si="48"/>
        <v>0</v>
      </c>
      <c r="AN314" s="214">
        <f t="shared" si="49"/>
        <v>0</v>
      </c>
      <c r="AO314" s="215">
        <f t="shared" si="23"/>
        <v>0</v>
      </c>
      <c r="AP314" s="172">
        <f t="shared" si="9"/>
        <v>255353.8899</v>
      </c>
      <c r="AQ314" s="129"/>
      <c r="AR314" s="216">
        <f t="shared" si="50"/>
        <v>20500</v>
      </c>
      <c r="AS314" s="217">
        <f t="shared" si="51"/>
        <v>17348.49375</v>
      </c>
      <c r="AT314" s="217">
        <f t="shared" si="24"/>
        <v>1000</v>
      </c>
      <c r="AU314" s="218">
        <f t="shared" si="30"/>
        <v>3000</v>
      </c>
      <c r="AV314" s="129"/>
      <c r="AW314" s="219">
        <f t="shared" ref="AW314:AX314" si="665">+IF(SUM(U309:U313)&gt;SUM(AW309:AW313),1,0)</f>
        <v>0</v>
      </c>
      <c r="AX314" s="220">
        <f t="shared" si="665"/>
        <v>0</v>
      </c>
      <c r="AY314" s="129"/>
      <c r="AZ314" s="181">
        <f t="shared" si="11"/>
        <v>2469.330633</v>
      </c>
      <c r="BA314" s="129"/>
      <c r="BB314" s="129"/>
      <c r="BC314" s="129"/>
      <c r="BD314" s="129"/>
      <c r="BE314" s="129"/>
      <c r="BF314" s="129"/>
      <c r="BG314" s="129"/>
      <c r="BH314" s="129"/>
      <c r="BI314" s="129"/>
      <c r="BJ314" s="129"/>
      <c r="BK314" s="129"/>
      <c r="BL314" s="129"/>
      <c r="BM314" s="129"/>
      <c r="BN314" s="129"/>
      <c r="BO314" s="129"/>
      <c r="BP314" s="129">
        <f t="shared" si="2"/>
        <v>180000</v>
      </c>
      <c r="BQ314" s="129">
        <f t="shared" si="3"/>
        <v>225000</v>
      </c>
      <c r="BR314" s="129">
        <f t="shared" si="4"/>
        <v>360000</v>
      </c>
    </row>
    <row r="315" ht="14.25" customHeight="1">
      <c r="A315" s="63">
        <f t="shared" si="12"/>
        <v>312</v>
      </c>
      <c r="C315" s="205">
        <f t="shared" si="33"/>
        <v>75000</v>
      </c>
      <c r="D315" s="176">
        <f t="shared" si="34"/>
        <v>43467.4786</v>
      </c>
      <c r="E315" s="206">
        <f t="shared" si="5"/>
        <v>118467.4786</v>
      </c>
      <c r="F315" s="129"/>
      <c r="G315" s="205">
        <f t="shared" si="15"/>
        <v>31500</v>
      </c>
      <c r="H315" s="206">
        <f t="shared" si="16"/>
        <v>94500</v>
      </c>
      <c r="I315" s="129"/>
      <c r="J315" s="207">
        <f t="shared" si="35"/>
        <v>31040.39674</v>
      </c>
      <c r="K315" s="208">
        <f t="shared" si="54"/>
        <v>36258.35573</v>
      </c>
      <c r="L315" s="129"/>
      <c r="M315" s="129"/>
      <c r="N315" s="129"/>
      <c r="O315" s="129"/>
      <c r="P315" s="129"/>
      <c r="Q315" s="129">
        <v>1.0</v>
      </c>
      <c r="R315" s="129">
        <v>0.0</v>
      </c>
      <c r="S315" s="129">
        <f t="shared" ref="S315:T315" si="666">+IF(Q315=1,RAND(),0)</f>
        <v>0.3826353458</v>
      </c>
      <c r="T315" s="129">
        <f t="shared" si="666"/>
        <v>0</v>
      </c>
      <c r="U315" s="129">
        <f>+IF(S315=0,0,IF(S315&lt;=Hoja2!$N$5,Hoja2!$M$5,IF(Hoja2!M314&lt;=Hoja2!$N$6,Hoja2!$M$6,IF(S315&lt;=Hoja2!$N$7,Hoja2!$M$7,IF(S315&lt;=Hoja2!$N$8,Hoja2!$M$8,IF(S315&lt;=Hoja2!$N$9,Hoja2!$M$9,6))))))</f>
        <v>1</v>
      </c>
      <c r="V315" s="129">
        <f>+IF(T315=0,0,IF(T315&lt;=Hoja2!$O$5,Hoja2!$M$5,IF(T315&lt;=Hoja2!$O$6,Hoja2!$M$6,IF(T315&lt;=Hoja2!$O$7,Hoja2!$M$7,IF(T315&lt;=Hoja2!$O$8,Hoja2!$M$8,IF(T315&lt;=Hoja2!$O$9,Hoja2!$M$9,IF(S315&lt;=Hoja2!$O$10,Hoja2!$M$10,IF(S315&lt;=Hoja2!$O$11,Hoja2!$M$11,8))))))))</f>
        <v>0</v>
      </c>
      <c r="W315" s="156" t="str">
        <f t="shared" si="7"/>
        <v>si</v>
      </c>
      <c r="X315" s="157" t="str">
        <f t="shared" si="8"/>
        <v>no</v>
      </c>
      <c r="Y315" s="129"/>
      <c r="Z315" s="129"/>
      <c r="AA315" s="158">
        <f t="shared" si="37"/>
        <v>0</v>
      </c>
      <c r="AB315" s="159">
        <f t="shared" si="38"/>
        <v>0</v>
      </c>
      <c r="AC315" s="159">
        <f t="shared" si="39"/>
        <v>0</v>
      </c>
      <c r="AD315" s="159">
        <f t="shared" si="40"/>
        <v>0</v>
      </c>
      <c r="AE315" s="209">
        <f t="shared" si="41"/>
        <v>0</v>
      </c>
      <c r="AF315" s="210">
        <f t="shared" si="42"/>
        <v>0</v>
      </c>
      <c r="AG315" s="210">
        <f t="shared" si="43"/>
        <v>0</v>
      </c>
      <c r="AH315" s="210">
        <f t="shared" si="44"/>
        <v>0</v>
      </c>
      <c r="AI315" s="211">
        <f t="shared" si="45"/>
        <v>0</v>
      </c>
      <c r="AJ315" s="212">
        <f t="shared" si="46"/>
        <v>0</v>
      </c>
      <c r="AK315" s="129"/>
      <c r="AL315" s="213">
        <f t="shared" si="47"/>
        <v>110000</v>
      </c>
      <c r="AM315" s="214">
        <f t="shared" si="48"/>
        <v>0</v>
      </c>
      <c r="AN315" s="214">
        <f t="shared" si="49"/>
        <v>75000</v>
      </c>
      <c r="AO315" s="215">
        <f t="shared" si="23"/>
        <v>0</v>
      </c>
      <c r="AP315" s="172">
        <f t="shared" si="9"/>
        <v>241532.5214</v>
      </c>
      <c r="AQ315" s="129"/>
      <c r="AR315" s="216">
        <f t="shared" si="50"/>
        <v>35000</v>
      </c>
      <c r="AS315" s="217">
        <f t="shared" si="51"/>
        <v>28178.63147</v>
      </c>
      <c r="AT315" s="217">
        <f t="shared" si="24"/>
        <v>1000</v>
      </c>
      <c r="AU315" s="218">
        <f t="shared" si="30"/>
        <v>3000</v>
      </c>
      <c r="AV315" s="129"/>
      <c r="AW315" s="219">
        <f t="shared" ref="AW315:AX315" si="667">+IF(SUM(U310:U314)&gt;SUM(AW310:AW314),1,0)</f>
        <v>0</v>
      </c>
      <c r="AX315" s="220">
        <f t="shared" si="667"/>
        <v>0</v>
      </c>
      <c r="AY315" s="129"/>
      <c r="AZ315" s="181">
        <f t="shared" si="11"/>
        <v>3652.360325</v>
      </c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>
        <f t="shared" si="2"/>
        <v>180000</v>
      </c>
      <c r="BQ315" s="129">
        <f t="shared" si="3"/>
        <v>225000</v>
      </c>
      <c r="BR315" s="129">
        <f t="shared" si="4"/>
        <v>360000</v>
      </c>
    </row>
    <row r="316" ht="14.25" customHeight="1">
      <c r="A316" s="63">
        <f t="shared" si="12"/>
        <v>313</v>
      </c>
      <c r="C316" s="205">
        <f t="shared" si="33"/>
        <v>40000</v>
      </c>
      <c r="D316" s="176">
        <f t="shared" si="34"/>
        <v>56526.36884</v>
      </c>
      <c r="E316" s="206">
        <f t="shared" si="5"/>
        <v>96526.36884</v>
      </c>
      <c r="F316" s="129"/>
      <c r="G316" s="205">
        <f t="shared" si="15"/>
        <v>30500</v>
      </c>
      <c r="H316" s="206">
        <f t="shared" si="16"/>
        <v>91500</v>
      </c>
      <c r="I316" s="129"/>
      <c r="J316" s="207">
        <f t="shared" si="35"/>
        <v>41366.41399</v>
      </c>
      <c r="K316" s="208">
        <f t="shared" si="54"/>
        <v>58626.60934</v>
      </c>
      <c r="L316" s="129"/>
      <c r="M316" s="129"/>
      <c r="N316" s="129"/>
      <c r="O316" s="129"/>
      <c r="P316" s="129"/>
      <c r="Q316" s="129">
        <v>0.0</v>
      </c>
      <c r="R316" s="129">
        <v>0.0</v>
      </c>
      <c r="S316" s="129">
        <f t="shared" ref="S316:T316" si="668">+IF(Q316=1,RAND(),0)</f>
        <v>0</v>
      </c>
      <c r="T316" s="129">
        <f t="shared" si="668"/>
        <v>0</v>
      </c>
      <c r="U316" s="129">
        <f>+IF(S316=0,0,IF(S316&lt;=Hoja2!$N$5,Hoja2!$M$5,IF(Hoja2!M315&lt;=Hoja2!$N$6,Hoja2!$M$6,IF(S316&lt;=Hoja2!$N$7,Hoja2!$M$7,IF(S316&lt;=Hoja2!$N$8,Hoja2!$M$8,IF(S316&lt;=Hoja2!$N$9,Hoja2!$M$9,6))))))</f>
        <v>0</v>
      </c>
      <c r="V316" s="129">
        <f>+IF(T316=0,0,IF(T316&lt;=Hoja2!$O$5,Hoja2!$M$5,IF(T316&lt;=Hoja2!$O$6,Hoja2!$M$6,IF(T316&lt;=Hoja2!$O$7,Hoja2!$M$7,IF(T316&lt;=Hoja2!$O$8,Hoja2!$M$8,IF(T316&lt;=Hoja2!$O$9,Hoja2!$M$9,IF(S316&lt;=Hoja2!$O$10,Hoja2!$M$10,IF(S316&lt;=Hoja2!$O$11,Hoja2!$M$11,8))))))))</f>
        <v>0</v>
      </c>
      <c r="W316" s="156" t="str">
        <f t="shared" si="7"/>
        <v>si</v>
      </c>
      <c r="X316" s="157" t="str">
        <f t="shared" si="8"/>
        <v>no</v>
      </c>
      <c r="Y316" s="129"/>
      <c r="Z316" s="129"/>
      <c r="AA316" s="158">
        <f t="shared" si="37"/>
        <v>0</v>
      </c>
      <c r="AB316" s="159">
        <f t="shared" si="38"/>
        <v>0</v>
      </c>
      <c r="AC316" s="159">
        <f t="shared" si="39"/>
        <v>0</v>
      </c>
      <c r="AD316" s="159">
        <f t="shared" si="40"/>
        <v>0</v>
      </c>
      <c r="AE316" s="209">
        <f t="shared" si="41"/>
        <v>0</v>
      </c>
      <c r="AF316" s="210">
        <f t="shared" si="42"/>
        <v>0</v>
      </c>
      <c r="AG316" s="210">
        <f t="shared" si="43"/>
        <v>0</v>
      </c>
      <c r="AH316" s="210">
        <f t="shared" si="44"/>
        <v>0</v>
      </c>
      <c r="AI316" s="211">
        <f t="shared" si="45"/>
        <v>0</v>
      </c>
      <c r="AJ316" s="212">
        <f t="shared" si="46"/>
        <v>0</v>
      </c>
      <c r="AK316" s="129"/>
      <c r="AL316" s="213">
        <f t="shared" si="47"/>
        <v>0</v>
      </c>
      <c r="AM316" s="214">
        <f t="shared" si="48"/>
        <v>0</v>
      </c>
      <c r="AN316" s="214">
        <f t="shared" si="49"/>
        <v>0</v>
      </c>
      <c r="AO316" s="215">
        <f t="shared" si="23"/>
        <v>0</v>
      </c>
      <c r="AP316" s="172">
        <f t="shared" si="9"/>
        <v>263473.6312</v>
      </c>
      <c r="AQ316" s="129"/>
      <c r="AR316" s="216">
        <f t="shared" si="50"/>
        <v>35000</v>
      </c>
      <c r="AS316" s="217">
        <f t="shared" si="51"/>
        <v>28941.10976</v>
      </c>
      <c r="AT316" s="217">
        <f t="shared" si="24"/>
        <v>1000</v>
      </c>
      <c r="AU316" s="218">
        <f t="shared" si="30"/>
        <v>3000</v>
      </c>
      <c r="AV316" s="129"/>
      <c r="AW316" s="219">
        <f t="shared" ref="AW316:AX316" si="669">+IF(SUM(U311:U315)&gt;SUM(AW311:AW315),1,0)</f>
        <v>1</v>
      </c>
      <c r="AX316" s="220">
        <f t="shared" si="669"/>
        <v>1</v>
      </c>
      <c r="AY316" s="129"/>
      <c r="AZ316" s="181">
        <f t="shared" si="11"/>
        <v>3009.615805</v>
      </c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>
        <f t="shared" si="2"/>
        <v>180000</v>
      </c>
      <c r="BQ316" s="129">
        <f t="shared" si="3"/>
        <v>225000</v>
      </c>
      <c r="BR316" s="129">
        <f t="shared" si="4"/>
        <v>360000</v>
      </c>
    </row>
    <row r="317" ht="14.25" customHeight="1">
      <c r="A317" s="63">
        <f t="shared" si="12"/>
        <v>314</v>
      </c>
      <c r="C317" s="205">
        <f t="shared" si="33"/>
        <v>115000</v>
      </c>
      <c r="D317" s="176">
        <f t="shared" si="34"/>
        <v>69943.3801</v>
      </c>
      <c r="E317" s="206">
        <f t="shared" si="5"/>
        <v>184943.3801</v>
      </c>
      <c r="F317" s="129"/>
      <c r="G317" s="205">
        <f t="shared" si="15"/>
        <v>29500</v>
      </c>
      <c r="H317" s="206">
        <f t="shared" si="16"/>
        <v>88500</v>
      </c>
      <c r="I317" s="129"/>
      <c r="J317" s="207">
        <f t="shared" si="35"/>
        <v>51585.14977</v>
      </c>
      <c r="K317" s="208">
        <f t="shared" si="54"/>
        <v>80880.53203</v>
      </c>
      <c r="L317" s="129"/>
      <c r="M317" s="129"/>
      <c r="N317" s="129"/>
      <c r="O317" s="129"/>
      <c r="P317" s="129"/>
      <c r="Q317" s="129">
        <v>0.0</v>
      </c>
      <c r="R317" s="129">
        <v>0.0</v>
      </c>
      <c r="S317" s="129">
        <f t="shared" ref="S317:T317" si="670">+IF(Q317=1,RAND(),0)</f>
        <v>0</v>
      </c>
      <c r="T317" s="129">
        <f t="shared" si="670"/>
        <v>0</v>
      </c>
      <c r="U317" s="129">
        <f>+IF(S317=0,0,IF(S317&lt;=Hoja2!$N$5,Hoja2!$M$5,IF(Hoja2!M316&lt;=Hoja2!$N$6,Hoja2!$M$6,IF(S317&lt;=Hoja2!$N$7,Hoja2!$M$7,IF(S317&lt;=Hoja2!$N$8,Hoja2!$M$8,IF(S317&lt;=Hoja2!$N$9,Hoja2!$M$9,6))))))</f>
        <v>0</v>
      </c>
      <c r="V317" s="129">
        <f>+IF(T317=0,0,IF(T317&lt;=Hoja2!$O$5,Hoja2!$M$5,IF(T317&lt;=Hoja2!$O$6,Hoja2!$M$6,IF(T317&lt;=Hoja2!$O$7,Hoja2!$M$7,IF(T317&lt;=Hoja2!$O$8,Hoja2!$M$8,IF(T317&lt;=Hoja2!$O$9,Hoja2!$M$9,IF(S317&lt;=Hoja2!$O$10,Hoja2!$M$10,IF(S317&lt;=Hoja2!$O$11,Hoja2!$M$11,8))))))))</f>
        <v>0</v>
      </c>
      <c r="W317" s="156" t="str">
        <f t="shared" si="7"/>
        <v>si</v>
      </c>
      <c r="X317" s="157" t="str">
        <f t="shared" si="8"/>
        <v>no</v>
      </c>
      <c r="Y317" s="129"/>
      <c r="Z317" s="129"/>
      <c r="AA317" s="158">
        <f t="shared" si="37"/>
        <v>0</v>
      </c>
      <c r="AB317" s="159">
        <f t="shared" si="38"/>
        <v>0</v>
      </c>
      <c r="AC317" s="159">
        <f t="shared" si="39"/>
        <v>0</v>
      </c>
      <c r="AD317" s="159">
        <f t="shared" si="40"/>
        <v>0</v>
      </c>
      <c r="AE317" s="209">
        <f t="shared" si="41"/>
        <v>0</v>
      </c>
      <c r="AF317" s="210">
        <f t="shared" si="42"/>
        <v>0</v>
      </c>
      <c r="AG317" s="210">
        <f t="shared" si="43"/>
        <v>0</v>
      </c>
      <c r="AH317" s="210">
        <f t="shared" si="44"/>
        <v>0</v>
      </c>
      <c r="AI317" s="211">
        <f t="shared" si="45"/>
        <v>0</v>
      </c>
      <c r="AJ317" s="212">
        <f t="shared" si="46"/>
        <v>0</v>
      </c>
      <c r="AK317" s="129"/>
      <c r="AL317" s="213">
        <f t="shared" si="47"/>
        <v>110000</v>
      </c>
      <c r="AM317" s="214">
        <f t="shared" si="48"/>
        <v>0</v>
      </c>
      <c r="AN317" s="214">
        <f t="shared" si="49"/>
        <v>0</v>
      </c>
      <c r="AO317" s="215">
        <f t="shared" si="23"/>
        <v>0</v>
      </c>
      <c r="AP317" s="172">
        <f t="shared" si="9"/>
        <v>175056.6199</v>
      </c>
      <c r="AQ317" s="129"/>
      <c r="AR317" s="216">
        <f t="shared" si="50"/>
        <v>35000</v>
      </c>
      <c r="AS317" s="217">
        <f t="shared" si="51"/>
        <v>28582.98874</v>
      </c>
      <c r="AT317" s="217">
        <f t="shared" si="24"/>
        <v>1000</v>
      </c>
      <c r="AU317" s="218">
        <f t="shared" si="30"/>
        <v>3000</v>
      </c>
      <c r="AV317" s="129"/>
      <c r="AW317" s="219">
        <f t="shared" ref="AW317:AX317" si="671">+IF(SUM(U312:U316)&gt;SUM(AW312:AW316),1,0)</f>
        <v>0</v>
      </c>
      <c r="AX317" s="220">
        <f t="shared" si="671"/>
        <v>1</v>
      </c>
      <c r="AY317" s="129"/>
      <c r="AZ317" s="181">
        <f t="shared" si="11"/>
        <v>1960.046477</v>
      </c>
      <c r="BA317" s="129"/>
      <c r="BB317" s="129"/>
      <c r="BC317" s="129"/>
      <c r="BD317" s="129"/>
      <c r="BE317" s="129"/>
      <c r="BF317" s="129"/>
      <c r="BG317" s="129"/>
      <c r="BH317" s="129"/>
      <c r="BI317" s="129"/>
      <c r="BJ317" s="129"/>
      <c r="BK317" s="129"/>
      <c r="BL317" s="129"/>
      <c r="BM317" s="129"/>
      <c r="BN317" s="129"/>
      <c r="BO317" s="129"/>
      <c r="BP317" s="129">
        <f t="shared" si="2"/>
        <v>180000</v>
      </c>
      <c r="BQ317" s="129">
        <f t="shared" si="3"/>
        <v>225000</v>
      </c>
      <c r="BR317" s="129">
        <f t="shared" si="4"/>
        <v>360000</v>
      </c>
    </row>
    <row r="318" ht="14.25" customHeight="1">
      <c r="A318" s="63">
        <f t="shared" si="12"/>
        <v>315</v>
      </c>
      <c r="C318" s="205">
        <f t="shared" si="33"/>
        <v>80000</v>
      </c>
      <c r="D318" s="176">
        <f t="shared" si="34"/>
        <v>83426.09917</v>
      </c>
      <c r="E318" s="206">
        <f t="shared" si="5"/>
        <v>163426.0992</v>
      </c>
      <c r="F318" s="129"/>
      <c r="G318" s="205">
        <f t="shared" si="15"/>
        <v>28500</v>
      </c>
      <c r="H318" s="206">
        <f t="shared" si="16"/>
        <v>85500</v>
      </c>
      <c r="I318" s="129"/>
      <c r="J318" s="207">
        <f t="shared" si="35"/>
        <v>60557.40739</v>
      </c>
      <c r="K318" s="208">
        <f t="shared" si="54"/>
        <v>30423.00328</v>
      </c>
      <c r="L318" s="129"/>
      <c r="M318" s="129"/>
      <c r="N318" s="129"/>
      <c r="O318" s="129"/>
      <c r="P318" s="129"/>
      <c r="Q318" s="129">
        <v>1.0</v>
      </c>
      <c r="R318" s="129">
        <v>0.0</v>
      </c>
      <c r="S318" s="129">
        <f t="shared" ref="S318:T318" si="672">+IF(Q318=1,RAND(),0)</f>
        <v>0.8633089357</v>
      </c>
      <c r="T318" s="129">
        <f t="shared" si="672"/>
        <v>0</v>
      </c>
      <c r="U318" s="129">
        <f>+IF(S318=0,0,IF(S318&lt;=Hoja2!$N$5,Hoja2!$M$5,IF(Hoja2!M317&lt;=Hoja2!$N$6,Hoja2!$M$6,IF(S318&lt;=Hoja2!$N$7,Hoja2!$M$7,IF(S318&lt;=Hoja2!$N$8,Hoja2!$M$8,IF(S318&lt;=Hoja2!$N$9,Hoja2!$M$9,6))))))</f>
        <v>2</v>
      </c>
      <c r="V318" s="129">
        <f>+IF(T318=0,0,IF(T318&lt;=Hoja2!$O$5,Hoja2!$M$5,IF(T318&lt;=Hoja2!$O$6,Hoja2!$M$6,IF(T318&lt;=Hoja2!$O$7,Hoja2!$M$7,IF(T318&lt;=Hoja2!$O$8,Hoja2!$M$8,IF(T318&lt;=Hoja2!$O$9,Hoja2!$M$9,IF(S318&lt;=Hoja2!$O$10,Hoja2!$M$10,IF(S318&lt;=Hoja2!$O$11,Hoja2!$M$11,8))))))))</f>
        <v>0</v>
      </c>
      <c r="W318" s="156" t="str">
        <f t="shared" si="7"/>
        <v>si</v>
      </c>
      <c r="X318" s="157" t="str">
        <f t="shared" si="8"/>
        <v>no</v>
      </c>
      <c r="Y318" s="129"/>
      <c r="Z318" s="129"/>
      <c r="AA318" s="158">
        <f t="shared" si="37"/>
        <v>0</v>
      </c>
      <c r="AB318" s="159">
        <f t="shared" si="38"/>
        <v>0</v>
      </c>
      <c r="AC318" s="159">
        <f t="shared" si="39"/>
        <v>0</v>
      </c>
      <c r="AD318" s="159">
        <f t="shared" si="40"/>
        <v>0</v>
      </c>
      <c r="AE318" s="209">
        <f t="shared" si="41"/>
        <v>0</v>
      </c>
      <c r="AF318" s="210">
        <f t="shared" si="42"/>
        <v>0</v>
      </c>
      <c r="AG318" s="210">
        <f t="shared" si="43"/>
        <v>73000</v>
      </c>
      <c r="AH318" s="210">
        <f t="shared" si="44"/>
        <v>0</v>
      </c>
      <c r="AI318" s="211">
        <f t="shared" si="45"/>
        <v>0</v>
      </c>
      <c r="AJ318" s="212">
        <f t="shared" si="46"/>
        <v>0</v>
      </c>
      <c r="AK318" s="129"/>
      <c r="AL318" s="213">
        <f t="shared" si="47"/>
        <v>0</v>
      </c>
      <c r="AM318" s="214">
        <f t="shared" si="48"/>
        <v>0</v>
      </c>
      <c r="AN318" s="214">
        <f t="shared" si="49"/>
        <v>0</v>
      </c>
      <c r="AO318" s="215">
        <f t="shared" si="23"/>
        <v>0</v>
      </c>
      <c r="AP318" s="172">
        <f t="shared" si="9"/>
        <v>196573.9008</v>
      </c>
      <c r="AQ318" s="129"/>
      <c r="AR318" s="216">
        <f t="shared" si="50"/>
        <v>35000</v>
      </c>
      <c r="AS318" s="217">
        <f t="shared" si="51"/>
        <v>28517.28093</v>
      </c>
      <c r="AT318" s="217">
        <f t="shared" si="24"/>
        <v>1000</v>
      </c>
      <c r="AU318" s="218">
        <f t="shared" si="30"/>
        <v>3000</v>
      </c>
      <c r="AV318" s="129"/>
      <c r="AW318" s="219">
        <f t="shared" ref="AW318:AX318" si="673">+IF(SUM(U313:U317)&gt;SUM(AW313:AW317),1,0)</f>
        <v>0</v>
      </c>
      <c r="AX318" s="220">
        <f t="shared" si="673"/>
        <v>0</v>
      </c>
      <c r="AY318" s="129"/>
      <c r="AZ318" s="181">
        <f t="shared" si="11"/>
        <v>2396.511682</v>
      </c>
      <c r="BA318" s="129"/>
      <c r="BB318" s="129"/>
      <c r="BC318" s="129"/>
      <c r="BD318" s="129"/>
      <c r="BE318" s="129"/>
      <c r="BF318" s="129"/>
      <c r="BG318" s="129"/>
      <c r="BH318" s="129"/>
      <c r="BI318" s="129"/>
      <c r="BJ318" s="129"/>
      <c r="BK318" s="129"/>
      <c r="BL318" s="129"/>
      <c r="BM318" s="129"/>
      <c r="BN318" s="129"/>
      <c r="BO318" s="129"/>
      <c r="BP318" s="129">
        <f t="shared" si="2"/>
        <v>180000</v>
      </c>
      <c r="BQ318" s="129">
        <f t="shared" si="3"/>
        <v>225000</v>
      </c>
      <c r="BR318" s="129">
        <f t="shared" si="4"/>
        <v>360000</v>
      </c>
    </row>
    <row r="319" ht="14.25" customHeight="1">
      <c r="A319" s="63">
        <f t="shared" si="12"/>
        <v>316</v>
      </c>
      <c r="C319" s="205">
        <f t="shared" si="33"/>
        <v>45000</v>
      </c>
      <c r="D319" s="176">
        <f t="shared" si="34"/>
        <v>96832.24128</v>
      </c>
      <c r="E319" s="206">
        <f t="shared" si="5"/>
        <v>141832.2413</v>
      </c>
      <c r="F319" s="129"/>
      <c r="G319" s="205">
        <f t="shared" si="15"/>
        <v>27500</v>
      </c>
      <c r="H319" s="206">
        <f t="shared" si="16"/>
        <v>82500</v>
      </c>
      <c r="I319" s="129"/>
      <c r="J319" s="207">
        <f t="shared" si="35"/>
        <v>71062.51811</v>
      </c>
      <c r="K319" s="208">
        <f t="shared" si="54"/>
        <v>52650.67585</v>
      </c>
      <c r="L319" s="129"/>
      <c r="M319" s="129"/>
      <c r="N319" s="129"/>
      <c r="O319" s="129"/>
      <c r="P319" s="129"/>
      <c r="Q319" s="129">
        <v>0.0</v>
      </c>
      <c r="R319" s="129">
        <v>1.0</v>
      </c>
      <c r="S319" s="129">
        <f t="shared" ref="S319:T319" si="674">+IF(Q319=1,RAND(),0)</f>
        <v>0</v>
      </c>
      <c r="T319" s="129">
        <f t="shared" si="674"/>
        <v>0.7909330698</v>
      </c>
      <c r="U319" s="129">
        <f>+IF(S319=0,0,IF(S319&lt;=Hoja2!$N$5,Hoja2!$M$5,IF(Hoja2!M318&lt;=Hoja2!$N$6,Hoja2!$M$6,IF(S319&lt;=Hoja2!$N$7,Hoja2!$M$7,IF(S319&lt;=Hoja2!$N$8,Hoja2!$M$8,IF(S319&lt;=Hoja2!$N$9,Hoja2!$M$9,6))))))</f>
        <v>0</v>
      </c>
      <c r="V319" s="129">
        <f>+IF(T319=0,0,IF(T319&lt;=Hoja2!$O$5,Hoja2!$M$5,IF(T319&lt;=Hoja2!$O$6,Hoja2!$M$6,IF(T319&lt;=Hoja2!$O$7,Hoja2!$M$7,IF(T319&lt;=Hoja2!$O$8,Hoja2!$M$8,IF(T319&lt;=Hoja2!$O$9,Hoja2!$M$9,IF(S319&lt;=Hoja2!$O$10,Hoja2!$M$10,IF(S319&lt;=Hoja2!$O$11,Hoja2!$M$11,8))))))))</f>
        <v>5</v>
      </c>
      <c r="W319" s="156" t="str">
        <f t="shared" si="7"/>
        <v>si</v>
      </c>
      <c r="X319" s="157" t="str">
        <f t="shared" si="8"/>
        <v>no</v>
      </c>
      <c r="Y319" s="129"/>
      <c r="Z319" s="129"/>
      <c r="AA319" s="158">
        <f t="shared" si="37"/>
        <v>0</v>
      </c>
      <c r="AB319" s="159">
        <f t="shared" si="38"/>
        <v>0</v>
      </c>
      <c r="AC319" s="159">
        <f t="shared" si="39"/>
        <v>0</v>
      </c>
      <c r="AD319" s="159">
        <f t="shared" si="40"/>
        <v>0</v>
      </c>
      <c r="AE319" s="209">
        <f t="shared" si="41"/>
        <v>0</v>
      </c>
      <c r="AF319" s="210">
        <f t="shared" si="42"/>
        <v>0</v>
      </c>
      <c r="AG319" s="210">
        <f t="shared" si="43"/>
        <v>0</v>
      </c>
      <c r="AH319" s="210">
        <f t="shared" si="44"/>
        <v>0</v>
      </c>
      <c r="AI319" s="211">
        <f t="shared" si="45"/>
        <v>0</v>
      </c>
      <c r="AJ319" s="212">
        <f t="shared" si="46"/>
        <v>0</v>
      </c>
      <c r="AK319" s="129"/>
      <c r="AL319" s="213">
        <f t="shared" si="47"/>
        <v>0</v>
      </c>
      <c r="AM319" s="214">
        <f t="shared" si="48"/>
        <v>0</v>
      </c>
      <c r="AN319" s="214">
        <f t="shared" si="49"/>
        <v>0</v>
      </c>
      <c r="AO319" s="215">
        <f t="shared" si="23"/>
        <v>0</v>
      </c>
      <c r="AP319" s="172">
        <f t="shared" si="9"/>
        <v>218167.7587</v>
      </c>
      <c r="AQ319" s="129"/>
      <c r="AR319" s="216">
        <f t="shared" si="50"/>
        <v>35000</v>
      </c>
      <c r="AS319" s="217">
        <f t="shared" si="51"/>
        <v>28593.85789</v>
      </c>
      <c r="AT319" s="217">
        <f t="shared" si="24"/>
        <v>1000</v>
      </c>
      <c r="AU319" s="218">
        <f t="shared" si="30"/>
        <v>3000</v>
      </c>
      <c r="AV319" s="129"/>
      <c r="AW319" s="219">
        <f t="shared" ref="AW319:AX319" si="675">+IF(SUM(U314:U318)&gt;SUM(AW314:AW318),1,0)</f>
        <v>1</v>
      </c>
      <c r="AX319" s="220">
        <f t="shared" si="675"/>
        <v>0</v>
      </c>
      <c r="AY319" s="129"/>
      <c r="AZ319" s="181">
        <f t="shared" si="11"/>
        <v>2712.692523</v>
      </c>
      <c r="BA319" s="129"/>
      <c r="BB319" s="129"/>
      <c r="BC319" s="129"/>
      <c r="BD319" s="129"/>
      <c r="BE319" s="129"/>
      <c r="BF319" s="129"/>
      <c r="BG319" s="129"/>
      <c r="BH319" s="129"/>
      <c r="BI319" s="129"/>
      <c r="BJ319" s="129"/>
      <c r="BK319" s="129"/>
      <c r="BL319" s="129"/>
      <c r="BM319" s="129"/>
      <c r="BN319" s="129"/>
      <c r="BO319" s="129"/>
      <c r="BP319" s="129">
        <f t="shared" si="2"/>
        <v>180000</v>
      </c>
      <c r="BQ319" s="129">
        <f t="shared" si="3"/>
        <v>225000</v>
      </c>
      <c r="BR319" s="129">
        <f t="shared" si="4"/>
        <v>360000</v>
      </c>
    </row>
    <row r="320" ht="14.25" customHeight="1">
      <c r="A320" s="63">
        <f t="shared" si="12"/>
        <v>317</v>
      </c>
      <c r="C320" s="205">
        <f t="shared" si="33"/>
        <v>10000</v>
      </c>
      <c r="D320" s="176">
        <f t="shared" si="34"/>
        <v>110153.5778</v>
      </c>
      <c r="E320" s="206">
        <f t="shared" si="5"/>
        <v>120153.5778</v>
      </c>
      <c r="F320" s="129"/>
      <c r="G320" s="205">
        <f t="shared" si="15"/>
        <v>26500</v>
      </c>
      <c r="H320" s="206">
        <f t="shared" si="16"/>
        <v>79500</v>
      </c>
      <c r="I320" s="129"/>
      <c r="J320" s="207">
        <f t="shared" si="35"/>
        <v>80649.66762</v>
      </c>
      <c r="K320" s="208">
        <f t="shared" si="54"/>
        <v>75256.30749</v>
      </c>
      <c r="L320" s="129"/>
      <c r="M320" s="129"/>
      <c r="N320" s="129"/>
      <c r="O320" s="129"/>
      <c r="P320" s="129"/>
      <c r="Q320" s="129">
        <v>0.0</v>
      </c>
      <c r="R320" s="129">
        <v>0.0</v>
      </c>
      <c r="S320" s="129">
        <f t="shared" ref="S320:T320" si="676">+IF(Q320=1,RAND(),0)</f>
        <v>0</v>
      </c>
      <c r="T320" s="129">
        <f t="shared" si="676"/>
        <v>0</v>
      </c>
      <c r="U320" s="129">
        <f>+IF(S320=0,0,IF(S320&lt;=Hoja2!$N$5,Hoja2!$M$5,IF(Hoja2!M319&lt;=Hoja2!$N$6,Hoja2!$M$6,IF(S320&lt;=Hoja2!$N$7,Hoja2!$M$7,IF(S320&lt;=Hoja2!$N$8,Hoja2!$M$8,IF(S320&lt;=Hoja2!$N$9,Hoja2!$M$9,6))))))</f>
        <v>0</v>
      </c>
      <c r="V320" s="129">
        <f>+IF(T320=0,0,IF(T320&lt;=Hoja2!$O$5,Hoja2!$M$5,IF(T320&lt;=Hoja2!$O$6,Hoja2!$M$6,IF(T320&lt;=Hoja2!$O$7,Hoja2!$M$7,IF(T320&lt;=Hoja2!$O$8,Hoja2!$M$8,IF(T320&lt;=Hoja2!$O$9,Hoja2!$M$9,IF(S320&lt;=Hoja2!$O$10,Hoja2!$M$10,IF(S320&lt;=Hoja2!$O$11,Hoja2!$M$11,8))))))))</f>
        <v>0</v>
      </c>
      <c r="W320" s="156" t="str">
        <f t="shared" si="7"/>
        <v>si</v>
      </c>
      <c r="X320" s="157" t="str">
        <f t="shared" si="8"/>
        <v>no</v>
      </c>
      <c r="Y320" s="129"/>
      <c r="Z320" s="129"/>
      <c r="AA320" s="158">
        <f t="shared" si="37"/>
        <v>0</v>
      </c>
      <c r="AB320" s="159">
        <f t="shared" si="38"/>
        <v>0</v>
      </c>
      <c r="AC320" s="159">
        <f t="shared" si="39"/>
        <v>0</v>
      </c>
      <c r="AD320" s="159">
        <f t="shared" si="40"/>
        <v>0</v>
      </c>
      <c r="AE320" s="209">
        <f t="shared" si="41"/>
        <v>0</v>
      </c>
      <c r="AF320" s="210">
        <f t="shared" si="42"/>
        <v>0</v>
      </c>
      <c r="AG320" s="210">
        <f t="shared" si="43"/>
        <v>0</v>
      </c>
      <c r="AH320" s="210">
        <f t="shared" si="44"/>
        <v>0</v>
      </c>
      <c r="AI320" s="211">
        <f t="shared" si="45"/>
        <v>0</v>
      </c>
      <c r="AJ320" s="212">
        <f t="shared" si="46"/>
        <v>0</v>
      </c>
      <c r="AK320" s="129"/>
      <c r="AL320" s="213">
        <f t="shared" si="47"/>
        <v>0</v>
      </c>
      <c r="AM320" s="214">
        <f t="shared" si="48"/>
        <v>0</v>
      </c>
      <c r="AN320" s="214">
        <f t="shared" si="49"/>
        <v>0</v>
      </c>
      <c r="AO320" s="215">
        <f t="shared" si="23"/>
        <v>0</v>
      </c>
      <c r="AP320" s="172">
        <f t="shared" si="9"/>
        <v>239846.4222</v>
      </c>
      <c r="AQ320" s="129"/>
      <c r="AR320" s="216">
        <f t="shared" si="50"/>
        <v>35000</v>
      </c>
      <c r="AS320" s="217">
        <f t="shared" si="51"/>
        <v>28678.66347</v>
      </c>
      <c r="AT320" s="217">
        <f t="shared" si="24"/>
        <v>1000</v>
      </c>
      <c r="AU320" s="218">
        <f t="shared" si="30"/>
        <v>3000</v>
      </c>
      <c r="AV320" s="129"/>
      <c r="AW320" s="219">
        <f t="shared" ref="AW320:AX320" si="677">+IF(SUM(U315:U319)&gt;SUM(AW315:AW319),1,0)</f>
        <v>1</v>
      </c>
      <c r="AX320" s="220">
        <f t="shared" si="677"/>
        <v>1</v>
      </c>
      <c r="AY320" s="129"/>
      <c r="AZ320" s="181">
        <f t="shared" si="11"/>
        <v>2754.660207</v>
      </c>
      <c r="BA320" s="129"/>
      <c r="BB320" s="129"/>
      <c r="BC320" s="129"/>
      <c r="BD320" s="129"/>
      <c r="BE320" s="129"/>
      <c r="BF320" s="129"/>
      <c r="BG320" s="129"/>
      <c r="BH320" s="129"/>
      <c r="BI320" s="129"/>
      <c r="BJ320" s="129"/>
      <c r="BK320" s="129"/>
      <c r="BL320" s="129"/>
      <c r="BM320" s="129"/>
      <c r="BN320" s="129"/>
      <c r="BO320" s="129"/>
      <c r="BP320" s="129">
        <f t="shared" si="2"/>
        <v>180000</v>
      </c>
      <c r="BQ320" s="129">
        <f t="shared" si="3"/>
        <v>225000</v>
      </c>
      <c r="BR320" s="129">
        <f t="shared" si="4"/>
        <v>360000</v>
      </c>
    </row>
    <row r="321" ht="14.25" customHeight="1">
      <c r="A321" s="63">
        <f t="shared" si="12"/>
        <v>318</v>
      </c>
      <c r="C321" s="205">
        <f t="shared" si="33"/>
        <v>48000</v>
      </c>
      <c r="D321" s="176">
        <f t="shared" si="34"/>
        <v>48870.25173</v>
      </c>
      <c r="E321" s="206">
        <f t="shared" si="5"/>
        <v>96870.25173</v>
      </c>
      <c r="F321" s="129"/>
      <c r="G321" s="205">
        <f t="shared" si="15"/>
        <v>25500</v>
      </c>
      <c r="H321" s="206">
        <f t="shared" si="16"/>
        <v>76500</v>
      </c>
      <c r="I321" s="129"/>
      <c r="J321" s="207">
        <f t="shared" si="35"/>
        <v>0</v>
      </c>
      <c r="K321" s="208">
        <f t="shared" si="54"/>
        <v>98702.00304</v>
      </c>
      <c r="L321" s="129"/>
      <c r="M321" s="129"/>
      <c r="N321" s="129"/>
      <c r="O321" s="129"/>
      <c r="P321" s="129"/>
      <c r="Q321" s="129">
        <v>0.0</v>
      </c>
      <c r="R321" s="129">
        <v>0.0</v>
      </c>
      <c r="S321" s="129">
        <f t="shared" ref="S321:T321" si="678">+IF(Q321=1,RAND(),0)</f>
        <v>0</v>
      </c>
      <c r="T321" s="129">
        <f t="shared" si="678"/>
        <v>0</v>
      </c>
      <c r="U321" s="129">
        <f>+IF(S321=0,0,IF(S321&lt;=Hoja2!$N$5,Hoja2!$M$5,IF(Hoja2!M320&lt;=Hoja2!$N$6,Hoja2!$M$6,IF(S321&lt;=Hoja2!$N$7,Hoja2!$M$7,IF(S321&lt;=Hoja2!$N$8,Hoja2!$M$8,IF(S321&lt;=Hoja2!$N$9,Hoja2!$M$9,6))))))</f>
        <v>0</v>
      </c>
      <c r="V321" s="129">
        <f>+IF(T321=0,0,IF(T321&lt;=Hoja2!$O$5,Hoja2!$M$5,IF(T321&lt;=Hoja2!$O$6,Hoja2!$M$6,IF(T321&lt;=Hoja2!$O$7,Hoja2!$M$7,IF(T321&lt;=Hoja2!$O$8,Hoja2!$M$8,IF(T321&lt;=Hoja2!$O$9,Hoja2!$M$9,IF(S321&lt;=Hoja2!$O$10,Hoja2!$M$10,IF(S321&lt;=Hoja2!$O$11,Hoja2!$M$11,8))))))))</f>
        <v>0</v>
      </c>
      <c r="W321" s="156" t="str">
        <f t="shared" si="7"/>
        <v>si</v>
      </c>
      <c r="X321" s="157" t="str">
        <f t="shared" si="8"/>
        <v>no</v>
      </c>
      <c r="Y321" s="129"/>
      <c r="Z321" s="129"/>
      <c r="AA321" s="158">
        <f t="shared" si="37"/>
        <v>110000</v>
      </c>
      <c r="AB321" s="159">
        <f t="shared" si="38"/>
        <v>0</v>
      </c>
      <c r="AC321" s="159">
        <f t="shared" si="39"/>
        <v>0</v>
      </c>
      <c r="AD321" s="159">
        <f t="shared" si="40"/>
        <v>0</v>
      </c>
      <c r="AE321" s="209">
        <f t="shared" si="41"/>
        <v>0</v>
      </c>
      <c r="AF321" s="210">
        <f t="shared" si="42"/>
        <v>0</v>
      </c>
      <c r="AG321" s="210">
        <f t="shared" si="43"/>
        <v>0</v>
      </c>
      <c r="AH321" s="210">
        <f t="shared" si="44"/>
        <v>0</v>
      </c>
      <c r="AI321" s="211">
        <f t="shared" si="45"/>
        <v>0</v>
      </c>
      <c r="AJ321" s="212">
        <f t="shared" si="46"/>
        <v>0</v>
      </c>
      <c r="AK321" s="129"/>
      <c r="AL321" s="213">
        <f t="shared" si="47"/>
        <v>73000</v>
      </c>
      <c r="AM321" s="214">
        <f t="shared" si="48"/>
        <v>0</v>
      </c>
      <c r="AN321" s="214">
        <f t="shared" si="49"/>
        <v>75000</v>
      </c>
      <c r="AO321" s="215">
        <f t="shared" si="23"/>
        <v>0</v>
      </c>
      <c r="AP321" s="172">
        <f t="shared" si="9"/>
        <v>263129.7483</v>
      </c>
      <c r="AQ321" s="129"/>
      <c r="AR321" s="216">
        <f t="shared" si="50"/>
        <v>35000</v>
      </c>
      <c r="AS321" s="217">
        <f t="shared" si="51"/>
        <v>28283.32608</v>
      </c>
      <c r="AT321" s="217">
        <f t="shared" si="24"/>
        <v>1000</v>
      </c>
      <c r="AU321" s="218">
        <f t="shared" si="30"/>
        <v>3000</v>
      </c>
      <c r="AV321" s="129"/>
      <c r="AW321" s="219">
        <f t="shared" ref="AW321:AX321" si="679">+IF(SUM(U316:U320)&gt;SUM(AW316:AW320),1,0)</f>
        <v>0</v>
      </c>
      <c r="AX321" s="220">
        <f t="shared" si="679"/>
        <v>1</v>
      </c>
      <c r="AY321" s="129"/>
      <c r="AZ321" s="181">
        <f t="shared" si="11"/>
        <v>1741.582352</v>
      </c>
      <c r="BA321" s="129"/>
      <c r="BB321" s="129"/>
      <c r="BC321" s="129"/>
      <c r="BD321" s="129"/>
      <c r="BE321" s="129"/>
      <c r="BF321" s="129"/>
      <c r="BG321" s="129"/>
      <c r="BH321" s="129"/>
      <c r="BI321" s="129"/>
      <c r="BJ321" s="129"/>
      <c r="BK321" s="129"/>
      <c r="BL321" s="129"/>
      <c r="BM321" s="129"/>
      <c r="BN321" s="129"/>
      <c r="BO321" s="129"/>
      <c r="BP321" s="129">
        <f t="shared" si="2"/>
        <v>180000</v>
      </c>
      <c r="BQ321" s="129">
        <f t="shared" si="3"/>
        <v>225000</v>
      </c>
      <c r="BR321" s="129">
        <f t="shared" si="4"/>
        <v>360000</v>
      </c>
    </row>
    <row r="322" ht="14.25" customHeight="1">
      <c r="A322" s="63">
        <f t="shared" si="12"/>
        <v>319</v>
      </c>
      <c r="C322" s="205">
        <f t="shared" si="33"/>
        <v>13000</v>
      </c>
      <c r="D322" s="176">
        <f t="shared" si="34"/>
        <v>61895.94415</v>
      </c>
      <c r="E322" s="206">
        <f t="shared" si="5"/>
        <v>74895.94415</v>
      </c>
      <c r="F322" s="129"/>
      <c r="G322" s="205">
        <f t="shared" si="15"/>
        <v>24500</v>
      </c>
      <c r="H322" s="206">
        <f t="shared" si="16"/>
        <v>73500</v>
      </c>
      <c r="I322" s="129"/>
      <c r="J322" s="207">
        <f t="shared" si="35"/>
        <v>10480.00593</v>
      </c>
      <c r="K322" s="208">
        <f t="shared" si="54"/>
        <v>122352.2259</v>
      </c>
      <c r="L322" s="129"/>
      <c r="M322" s="129"/>
      <c r="N322" s="129"/>
      <c r="O322" s="129"/>
      <c r="P322" s="129"/>
      <c r="Q322" s="129">
        <v>0.0</v>
      </c>
      <c r="R322" s="129">
        <v>0.0</v>
      </c>
      <c r="S322" s="129">
        <f t="shared" ref="S322:T322" si="680">+IF(Q322=1,RAND(),0)</f>
        <v>0</v>
      </c>
      <c r="T322" s="129">
        <f t="shared" si="680"/>
        <v>0</v>
      </c>
      <c r="U322" s="129">
        <f>+IF(S322=0,0,IF(S322&lt;=Hoja2!$N$5,Hoja2!$M$5,IF(Hoja2!M321&lt;=Hoja2!$N$6,Hoja2!$M$6,IF(S322&lt;=Hoja2!$N$7,Hoja2!$M$7,IF(S322&lt;=Hoja2!$N$8,Hoja2!$M$8,IF(S322&lt;=Hoja2!$N$9,Hoja2!$M$9,6))))))</f>
        <v>0</v>
      </c>
      <c r="V322" s="129">
        <f>+IF(T322=0,0,IF(T322&lt;=Hoja2!$O$5,Hoja2!$M$5,IF(T322&lt;=Hoja2!$O$6,Hoja2!$M$6,IF(T322&lt;=Hoja2!$O$7,Hoja2!$M$7,IF(T322&lt;=Hoja2!$O$8,Hoja2!$M$8,IF(T322&lt;=Hoja2!$O$9,Hoja2!$M$9,IF(S322&lt;=Hoja2!$O$10,Hoja2!$M$10,IF(S322&lt;=Hoja2!$O$11,Hoja2!$M$11,8))))))))</f>
        <v>0</v>
      </c>
      <c r="W322" s="156" t="str">
        <f t="shared" si="7"/>
        <v>si</v>
      </c>
      <c r="X322" s="157" t="str">
        <f t="shared" si="8"/>
        <v>no</v>
      </c>
      <c r="Y322" s="129"/>
      <c r="Z322" s="129"/>
      <c r="AA322" s="158">
        <f t="shared" si="37"/>
        <v>0</v>
      </c>
      <c r="AB322" s="159">
        <f t="shared" si="38"/>
        <v>0</v>
      </c>
      <c r="AC322" s="159">
        <f t="shared" si="39"/>
        <v>0</v>
      </c>
      <c r="AD322" s="159">
        <f t="shared" si="40"/>
        <v>0</v>
      </c>
      <c r="AE322" s="209">
        <f t="shared" si="41"/>
        <v>0</v>
      </c>
      <c r="AF322" s="210">
        <f t="shared" si="42"/>
        <v>0</v>
      </c>
      <c r="AG322" s="210">
        <f t="shared" si="43"/>
        <v>0</v>
      </c>
      <c r="AH322" s="210">
        <f t="shared" si="44"/>
        <v>0</v>
      </c>
      <c r="AI322" s="211">
        <f t="shared" si="45"/>
        <v>0</v>
      </c>
      <c r="AJ322" s="212">
        <f t="shared" si="46"/>
        <v>0</v>
      </c>
      <c r="AK322" s="129"/>
      <c r="AL322" s="213">
        <f t="shared" si="47"/>
        <v>0</v>
      </c>
      <c r="AM322" s="214">
        <f t="shared" si="48"/>
        <v>0</v>
      </c>
      <c r="AN322" s="214">
        <f t="shared" si="49"/>
        <v>0</v>
      </c>
      <c r="AO322" s="215">
        <f t="shared" si="23"/>
        <v>0</v>
      </c>
      <c r="AP322" s="172">
        <f t="shared" si="9"/>
        <v>285104.0558</v>
      </c>
      <c r="AQ322" s="129"/>
      <c r="AR322" s="216">
        <f t="shared" si="50"/>
        <v>35000</v>
      </c>
      <c r="AS322" s="217">
        <f t="shared" si="51"/>
        <v>28974.30758</v>
      </c>
      <c r="AT322" s="217">
        <f t="shared" si="24"/>
        <v>1000</v>
      </c>
      <c r="AU322" s="218">
        <f t="shared" si="30"/>
        <v>3000</v>
      </c>
      <c r="AV322" s="129"/>
      <c r="AW322" s="219">
        <f t="shared" ref="AW322:AX322" si="681">+IF(SUM(U317:U321)&gt;SUM(AW317:AW321),1,0)</f>
        <v>0</v>
      </c>
      <c r="AX322" s="220">
        <f t="shared" si="681"/>
        <v>1</v>
      </c>
      <c r="AY322" s="129"/>
      <c r="AZ322" s="181">
        <f t="shared" si="11"/>
        <v>2359.968166</v>
      </c>
      <c r="BA322" s="129"/>
      <c r="BB322" s="129"/>
      <c r="BC322" s="129"/>
      <c r="BD322" s="129"/>
      <c r="BE322" s="129"/>
      <c r="BF322" s="129"/>
      <c r="BG322" s="129"/>
      <c r="BH322" s="129"/>
      <c r="BI322" s="129"/>
      <c r="BJ322" s="129"/>
      <c r="BK322" s="129"/>
      <c r="BL322" s="129"/>
      <c r="BM322" s="129"/>
      <c r="BN322" s="129"/>
      <c r="BO322" s="129"/>
      <c r="BP322" s="129">
        <f t="shared" si="2"/>
        <v>180000</v>
      </c>
      <c r="BQ322" s="129">
        <f t="shared" si="3"/>
        <v>225000</v>
      </c>
      <c r="BR322" s="129">
        <f t="shared" si="4"/>
        <v>360000</v>
      </c>
    </row>
    <row r="323" ht="14.25" customHeight="1">
      <c r="A323" s="63">
        <f t="shared" si="12"/>
        <v>320</v>
      </c>
      <c r="C323" s="205">
        <f t="shared" si="33"/>
        <v>0</v>
      </c>
      <c r="D323" s="176">
        <f t="shared" si="34"/>
        <v>93616.49292</v>
      </c>
      <c r="E323" s="206">
        <f t="shared" si="5"/>
        <v>93616.49292</v>
      </c>
      <c r="F323" s="129"/>
      <c r="G323" s="205">
        <f t="shared" si="15"/>
        <v>23500</v>
      </c>
      <c r="H323" s="206">
        <f t="shared" si="16"/>
        <v>70500</v>
      </c>
      <c r="I323" s="129"/>
      <c r="J323" s="207">
        <f t="shared" si="35"/>
        <v>19665.02105</v>
      </c>
      <c r="K323" s="208">
        <f t="shared" si="54"/>
        <v>145439.8514</v>
      </c>
      <c r="L323" s="129"/>
      <c r="M323" s="129"/>
      <c r="N323" s="129"/>
      <c r="O323" s="129"/>
      <c r="P323" s="129"/>
      <c r="Q323" s="129">
        <v>0.0</v>
      </c>
      <c r="R323" s="129">
        <v>0.0</v>
      </c>
      <c r="S323" s="129">
        <f t="shared" ref="S323:T323" si="682">+IF(Q323=1,RAND(),0)</f>
        <v>0</v>
      </c>
      <c r="T323" s="129">
        <f t="shared" si="682"/>
        <v>0</v>
      </c>
      <c r="U323" s="129">
        <f>+IF(S323=0,0,IF(S323&lt;=Hoja2!$N$5,Hoja2!$M$5,IF(Hoja2!M322&lt;=Hoja2!$N$6,Hoja2!$M$6,IF(S323&lt;=Hoja2!$N$7,Hoja2!$M$7,IF(S323&lt;=Hoja2!$N$8,Hoja2!$M$8,IF(S323&lt;=Hoja2!$N$9,Hoja2!$M$9,6))))))</f>
        <v>0</v>
      </c>
      <c r="V323" s="129">
        <f>+IF(T323=0,0,IF(T323&lt;=Hoja2!$O$5,Hoja2!$M$5,IF(T323&lt;=Hoja2!$O$6,Hoja2!$M$6,IF(T323&lt;=Hoja2!$O$7,Hoja2!$M$7,IF(T323&lt;=Hoja2!$O$8,Hoja2!$M$8,IF(T323&lt;=Hoja2!$O$9,Hoja2!$M$9,IF(S323&lt;=Hoja2!$O$10,Hoja2!$M$10,IF(S323&lt;=Hoja2!$O$11,Hoja2!$M$11,8))))))))</f>
        <v>0</v>
      </c>
      <c r="W323" s="156" t="str">
        <f t="shared" si="7"/>
        <v>si</v>
      </c>
      <c r="X323" s="157" t="str">
        <f t="shared" si="8"/>
        <v>no</v>
      </c>
      <c r="Y323" s="129"/>
      <c r="Z323" s="129"/>
      <c r="AA323" s="158">
        <f t="shared" si="37"/>
        <v>0</v>
      </c>
      <c r="AB323" s="159">
        <f t="shared" si="38"/>
        <v>0</v>
      </c>
      <c r="AC323" s="159">
        <f t="shared" si="39"/>
        <v>0</v>
      </c>
      <c r="AD323" s="159">
        <f t="shared" si="40"/>
        <v>0</v>
      </c>
      <c r="AE323" s="209">
        <f t="shared" si="41"/>
        <v>0</v>
      </c>
      <c r="AF323" s="210">
        <f t="shared" si="42"/>
        <v>0</v>
      </c>
      <c r="AG323" s="210">
        <f t="shared" si="43"/>
        <v>0</v>
      </c>
      <c r="AH323" s="210">
        <f t="shared" si="44"/>
        <v>0</v>
      </c>
      <c r="AI323" s="211">
        <f t="shared" si="45"/>
        <v>0</v>
      </c>
      <c r="AJ323" s="212">
        <f t="shared" si="46"/>
        <v>0</v>
      </c>
      <c r="AK323" s="129"/>
      <c r="AL323" s="213">
        <f t="shared" si="47"/>
        <v>0</v>
      </c>
      <c r="AM323" s="214">
        <f t="shared" si="48"/>
        <v>0</v>
      </c>
      <c r="AN323" s="214">
        <f t="shared" si="49"/>
        <v>0</v>
      </c>
      <c r="AO323" s="215">
        <f t="shared" si="23"/>
        <v>0</v>
      </c>
      <c r="AP323" s="172">
        <f t="shared" si="9"/>
        <v>266383.5071</v>
      </c>
      <c r="AQ323" s="129"/>
      <c r="AR323" s="216">
        <f t="shared" si="50"/>
        <v>13000</v>
      </c>
      <c r="AS323" s="217">
        <f t="shared" si="51"/>
        <v>10279.45123</v>
      </c>
      <c r="AT323" s="217">
        <f t="shared" si="24"/>
        <v>1000</v>
      </c>
      <c r="AU323" s="218">
        <f t="shared" si="30"/>
        <v>3000</v>
      </c>
      <c r="AV323" s="129"/>
      <c r="AW323" s="219">
        <f t="shared" ref="AW323:AX323" si="683">+IF(SUM(U318:U322)&gt;SUM(AW318:AW322),1,0)</f>
        <v>0</v>
      </c>
      <c r="AX323" s="220">
        <f t="shared" si="683"/>
        <v>1</v>
      </c>
      <c r="AY323" s="129"/>
      <c r="AZ323" s="181">
        <f t="shared" si="11"/>
        <v>2601.758512</v>
      </c>
      <c r="BA323" s="129"/>
      <c r="BB323" s="129"/>
      <c r="BC323" s="129"/>
      <c r="BD323" s="129"/>
      <c r="BE323" s="129"/>
      <c r="BF323" s="129"/>
      <c r="BG323" s="129"/>
      <c r="BH323" s="129"/>
      <c r="BI323" s="129"/>
      <c r="BJ323" s="129"/>
      <c r="BK323" s="129"/>
      <c r="BL323" s="129"/>
      <c r="BM323" s="129"/>
      <c r="BN323" s="129"/>
      <c r="BO323" s="129"/>
      <c r="BP323" s="129">
        <f t="shared" si="2"/>
        <v>180000</v>
      </c>
      <c r="BQ323" s="129">
        <f t="shared" si="3"/>
        <v>225000</v>
      </c>
      <c r="BR323" s="129">
        <f t="shared" si="4"/>
        <v>360000</v>
      </c>
    </row>
    <row r="324" ht="14.25" customHeight="1">
      <c r="A324" s="63">
        <f t="shared" si="12"/>
        <v>321</v>
      </c>
      <c r="C324" s="205">
        <f t="shared" si="33"/>
        <v>75000</v>
      </c>
      <c r="D324" s="176">
        <f t="shared" si="34"/>
        <v>106255.9227</v>
      </c>
      <c r="E324" s="206">
        <f t="shared" si="5"/>
        <v>181255.9227</v>
      </c>
      <c r="F324" s="129"/>
      <c r="G324" s="205">
        <f t="shared" si="15"/>
        <v>22500</v>
      </c>
      <c r="H324" s="206">
        <f t="shared" si="16"/>
        <v>67500</v>
      </c>
      <c r="I324" s="129"/>
      <c r="J324" s="207">
        <f t="shared" si="35"/>
        <v>30199.3209</v>
      </c>
      <c r="K324" s="208">
        <f t="shared" si="54"/>
        <v>168790.5451</v>
      </c>
      <c r="L324" s="129"/>
      <c r="M324" s="129"/>
      <c r="N324" s="129"/>
      <c r="O324" s="129"/>
      <c r="P324" s="129"/>
      <c r="Q324" s="129">
        <v>0.0</v>
      </c>
      <c r="R324" s="129">
        <v>0.0</v>
      </c>
      <c r="S324" s="129">
        <f t="shared" ref="S324:T324" si="684">+IF(Q324=1,RAND(),0)</f>
        <v>0</v>
      </c>
      <c r="T324" s="129">
        <f t="shared" si="684"/>
        <v>0</v>
      </c>
      <c r="U324" s="129">
        <f>+IF(S324=0,0,IF(S324&lt;=Hoja2!$N$5,Hoja2!$M$5,IF(Hoja2!M323&lt;=Hoja2!$N$6,Hoja2!$M$6,IF(S324&lt;=Hoja2!$N$7,Hoja2!$M$7,IF(S324&lt;=Hoja2!$N$8,Hoja2!$M$8,IF(S324&lt;=Hoja2!$N$9,Hoja2!$M$9,6))))))</f>
        <v>0</v>
      </c>
      <c r="V324" s="129">
        <f>+IF(T324=0,0,IF(T324&lt;=Hoja2!$O$5,Hoja2!$M$5,IF(T324&lt;=Hoja2!$O$6,Hoja2!$M$6,IF(T324&lt;=Hoja2!$O$7,Hoja2!$M$7,IF(T324&lt;=Hoja2!$O$8,Hoja2!$M$8,IF(T324&lt;=Hoja2!$O$9,Hoja2!$M$9,IF(S324&lt;=Hoja2!$O$10,Hoja2!$M$10,IF(S324&lt;=Hoja2!$O$11,Hoja2!$M$11,8))))))))</f>
        <v>0</v>
      </c>
      <c r="W324" s="156" t="str">
        <f t="shared" si="7"/>
        <v>si</v>
      </c>
      <c r="X324" s="157" t="str">
        <f t="shared" si="8"/>
        <v>no</v>
      </c>
      <c r="Y324" s="129"/>
      <c r="Z324" s="129"/>
      <c r="AA324" s="158">
        <f t="shared" si="37"/>
        <v>0</v>
      </c>
      <c r="AB324" s="159">
        <f t="shared" si="38"/>
        <v>0</v>
      </c>
      <c r="AC324" s="159">
        <f t="shared" si="39"/>
        <v>0</v>
      </c>
      <c r="AD324" s="159">
        <f t="shared" si="40"/>
        <v>0</v>
      </c>
      <c r="AE324" s="209">
        <f t="shared" si="41"/>
        <v>0</v>
      </c>
      <c r="AF324" s="210">
        <f t="shared" si="42"/>
        <v>0</v>
      </c>
      <c r="AG324" s="210">
        <f t="shared" si="43"/>
        <v>0</v>
      </c>
      <c r="AH324" s="210">
        <f t="shared" si="44"/>
        <v>0</v>
      </c>
      <c r="AI324" s="211">
        <f t="shared" si="45"/>
        <v>0</v>
      </c>
      <c r="AJ324" s="212">
        <f t="shared" si="46"/>
        <v>0</v>
      </c>
      <c r="AK324" s="129"/>
      <c r="AL324" s="213">
        <f t="shared" si="47"/>
        <v>110000</v>
      </c>
      <c r="AM324" s="214">
        <f t="shared" si="48"/>
        <v>0</v>
      </c>
      <c r="AN324" s="214">
        <f t="shared" si="49"/>
        <v>0</v>
      </c>
      <c r="AO324" s="215">
        <f t="shared" si="23"/>
        <v>0</v>
      </c>
      <c r="AP324" s="172">
        <f t="shared" si="9"/>
        <v>178744.0773</v>
      </c>
      <c r="AQ324" s="129"/>
      <c r="AR324" s="216">
        <f t="shared" si="50"/>
        <v>35000</v>
      </c>
      <c r="AS324" s="217">
        <f t="shared" si="51"/>
        <v>29360.57026</v>
      </c>
      <c r="AT324" s="217">
        <f t="shared" si="24"/>
        <v>1000</v>
      </c>
      <c r="AU324" s="218">
        <f t="shared" si="30"/>
        <v>3000</v>
      </c>
      <c r="AV324" s="129"/>
      <c r="AW324" s="219">
        <f t="shared" ref="AW324:AX324" si="685">+IF(SUM(U319:U323)&gt;SUM(AW319:AW323),1,0)</f>
        <v>0</v>
      </c>
      <c r="AX324" s="220">
        <f t="shared" si="685"/>
        <v>1</v>
      </c>
      <c r="AY324" s="129"/>
      <c r="AZ324" s="181">
        <f t="shared" si="11"/>
        <v>1984.805458</v>
      </c>
      <c r="BA324" s="129"/>
      <c r="BB324" s="129"/>
      <c r="BC324" s="129"/>
      <c r="BD324" s="129"/>
      <c r="BE324" s="129"/>
      <c r="BF324" s="129"/>
      <c r="BG324" s="129"/>
      <c r="BH324" s="129"/>
      <c r="BI324" s="129"/>
      <c r="BJ324" s="129"/>
      <c r="BK324" s="129"/>
      <c r="BL324" s="129"/>
      <c r="BM324" s="129"/>
      <c r="BN324" s="129"/>
      <c r="BO324" s="129"/>
      <c r="BP324" s="129">
        <f t="shared" si="2"/>
        <v>180000</v>
      </c>
      <c r="BQ324" s="129">
        <f t="shared" si="3"/>
        <v>225000</v>
      </c>
      <c r="BR324" s="129">
        <f t="shared" si="4"/>
        <v>360000</v>
      </c>
    </row>
    <row r="325" ht="14.25" customHeight="1">
      <c r="A325" s="63">
        <f t="shared" si="12"/>
        <v>322</v>
      </c>
      <c r="C325" s="205">
        <f t="shared" si="33"/>
        <v>40000</v>
      </c>
      <c r="D325" s="176">
        <f t="shared" si="34"/>
        <v>44353.52088</v>
      </c>
      <c r="E325" s="206">
        <f t="shared" si="5"/>
        <v>84353.52088</v>
      </c>
      <c r="F325" s="129"/>
      <c r="G325" s="205">
        <f t="shared" si="15"/>
        <v>21500</v>
      </c>
      <c r="H325" s="206">
        <f t="shared" si="16"/>
        <v>64500</v>
      </c>
      <c r="I325" s="129"/>
      <c r="J325" s="207">
        <f t="shared" si="35"/>
        <v>39652.35015</v>
      </c>
      <c r="K325" s="208">
        <f t="shared" si="54"/>
        <v>81572.0698</v>
      </c>
      <c r="L325" s="129"/>
      <c r="M325" s="129"/>
      <c r="N325" s="129"/>
      <c r="O325" s="129"/>
      <c r="P325" s="129"/>
      <c r="Q325" s="129">
        <v>0.0</v>
      </c>
      <c r="R325" s="129">
        <v>1.0</v>
      </c>
      <c r="S325" s="129">
        <f t="shared" ref="S325:T325" si="686">+IF(Q325=1,RAND(),0)</f>
        <v>0</v>
      </c>
      <c r="T325" s="129">
        <f t="shared" si="686"/>
        <v>0.1832993417</v>
      </c>
      <c r="U325" s="129">
        <f>+IF(S325=0,0,IF(S325&lt;=Hoja2!$N$5,Hoja2!$M$5,IF(Hoja2!M324&lt;=Hoja2!$N$6,Hoja2!$M$6,IF(S325&lt;=Hoja2!$N$7,Hoja2!$M$7,IF(S325&lt;=Hoja2!$N$8,Hoja2!$M$8,IF(S325&lt;=Hoja2!$N$9,Hoja2!$M$9,6))))))</f>
        <v>0</v>
      </c>
      <c r="V325" s="129">
        <f>+IF(T325=0,0,IF(T325&lt;=Hoja2!$O$5,Hoja2!$M$5,IF(T325&lt;=Hoja2!$O$6,Hoja2!$M$6,IF(T325&lt;=Hoja2!$O$7,Hoja2!$M$7,IF(T325&lt;=Hoja2!$O$8,Hoja2!$M$8,IF(T325&lt;=Hoja2!$O$9,Hoja2!$M$9,IF(S325&lt;=Hoja2!$O$10,Hoja2!$M$10,IF(S325&lt;=Hoja2!$O$11,Hoja2!$M$11,8))))))))</f>
        <v>1</v>
      </c>
      <c r="W325" s="156" t="str">
        <f t="shared" si="7"/>
        <v>si</v>
      </c>
      <c r="X325" s="157" t="str">
        <f t="shared" si="8"/>
        <v>no</v>
      </c>
      <c r="Y325" s="129"/>
      <c r="Z325" s="129"/>
      <c r="AA325" s="158">
        <f t="shared" si="37"/>
        <v>0</v>
      </c>
      <c r="AB325" s="159">
        <f t="shared" si="38"/>
        <v>0</v>
      </c>
      <c r="AC325" s="159">
        <f t="shared" si="39"/>
        <v>0</v>
      </c>
      <c r="AD325" s="159">
        <f t="shared" si="40"/>
        <v>0</v>
      </c>
      <c r="AE325" s="209">
        <f t="shared" si="41"/>
        <v>0</v>
      </c>
      <c r="AF325" s="210">
        <f t="shared" si="42"/>
        <v>110000</v>
      </c>
      <c r="AG325" s="210">
        <f t="shared" si="43"/>
        <v>0</v>
      </c>
      <c r="AH325" s="210">
        <f t="shared" si="44"/>
        <v>0</v>
      </c>
      <c r="AI325" s="211">
        <f t="shared" si="45"/>
        <v>0</v>
      </c>
      <c r="AJ325" s="212">
        <f t="shared" si="46"/>
        <v>0</v>
      </c>
      <c r="AK325" s="129"/>
      <c r="AL325" s="213">
        <f t="shared" si="47"/>
        <v>0</v>
      </c>
      <c r="AM325" s="214">
        <f t="shared" si="48"/>
        <v>0</v>
      </c>
      <c r="AN325" s="214">
        <f t="shared" si="49"/>
        <v>75000</v>
      </c>
      <c r="AO325" s="215">
        <f t="shared" si="23"/>
        <v>0</v>
      </c>
      <c r="AP325" s="172">
        <f t="shared" si="9"/>
        <v>275646.4791</v>
      </c>
      <c r="AQ325" s="129"/>
      <c r="AR325" s="216">
        <f t="shared" si="50"/>
        <v>35000</v>
      </c>
      <c r="AS325" s="217">
        <f t="shared" si="51"/>
        <v>28902.40178</v>
      </c>
      <c r="AT325" s="217">
        <f t="shared" si="24"/>
        <v>1000</v>
      </c>
      <c r="AU325" s="218">
        <f t="shared" si="30"/>
        <v>3000</v>
      </c>
      <c r="AV325" s="129"/>
      <c r="AW325" s="219">
        <f t="shared" ref="AW325:AX325" si="687">+IF(SUM(U320:U324)&gt;SUM(AW320:AW324),1,0)</f>
        <v>0</v>
      </c>
      <c r="AX325" s="220">
        <f t="shared" si="687"/>
        <v>0</v>
      </c>
      <c r="AY325" s="129"/>
      <c r="AZ325" s="181">
        <f t="shared" si="11"/>
        <v>3295.849609</v>
      </c>
      <c r="BA325" s="129"/>
      <c r="BB325" s="129"/>
      <c r="BC325" s="129"/>
      <c r="BD325" s="129"/>
      <c r="BE325" s="129"/>
      <c r="BF325" s="129"/>
      <c r="BG325" s="129"/>
      <c r="BH325" s="129"/>
      <c r="BI325" s="129"/>
      <c r="BJ325" s="129"/>
      <c r="BK325" s="129"/>
      <c r="BL325" s="129"/>
      <c r="BM325" s="129"/>
      <c r="BN325" s="129"/>
      <c r="BO325" s="129"/>
      <c r="BP325" s="129">
        <f t="shared" si="2"/>
        <v>180000</v>
      </c>
      <c r="BQ325" s="129">
        <f t="shared" si="3"/>
        <v>225000</v>
      </c>
      <c r="BR325" s="129">
        <f t="shared" si="4"/>
        <v>360000</v>
      </c>
    </row>
    <row r="326" ht="14.25" customHeight="1">
      <c r="A326" s="63">
        <f t="shared" si="12"/>
        <v>323</v>
      </c>
      <c r="C326" s="205">
        <f t="shared" si="33"/>
        <v>5000</v>
      </c>
      <c r="D326" s="176">
        <f t="shared" si="34"/>
        <v>56678.75769</v>
      </c>
      <c r="E326" s="206">
        <f t="shared" si="5"/>
        <v>61678.75769</v>
      </c>
      <c r="F326" s="129"/>
      <c r="G326" s="205">
        <f t="shared" si="15"/>
        <v>20500</v>
      </c>
      <c r="H326" s="206">
        <f t="shared" si="16"/>
        <v>61500</v>
      </c>
      <c r="I326" s="129"/>
      <c r="J326" s="207">
        <f t="shared" si="35"/>
        <v>49457.29404</v>
      </c>
      <c r="K326" s="208">
        <f t="shared" si="54"/>
        <v>31303.06469</v>
      </c>
      <c r="L326" s="129"/>
      <c r="M326" s="129"/>
      <c r="N326" s="129"/>
      <c r="O326" s="129"/>
      <c r="P326" s="129"/>
      <c r="Q326" s="129">
        <v>0.0</v>
      </c>
      <c r="R326" s="129">
        <v>0.0</v>
      </c>
      <c r="S326" s="129">
        <f t="shared" ref="S326:T326" si="688">+IF(Q326=1,RAND(),0)</f>
        <v>0</v>
      </c>
      <c r="T326" s="129">
        <f t="shared" si="688"/>
        <v>0</v>
      </c>
      <c r="U326" s="129">
        <f>+IF(S326=0,0,IF(S326&lt;=Hoja2!$N$5,Hoja2!$M$5,IF(Hoja2!M325&lt;=Hoja2!$N$6,Hoja2!$M$6,IF(S326&lt;=Hoja2!$N$7,Hoja2!$M$7,IF(S326&lt;=Hoja2!$N$8,Hoja2!$M$8,IF(S326&lt;=Hoja2!$N$9,Hoja2!$M$9,6))))))</f>
        <v>0</v>
      </c>
      <c r="V326" s="129">
        <f>+IF(T326=0,0,IF(T326&lt;=Hoja2!$O$5,Hoja2!$M$5,IF(T326&lt;=Hoja2!$O$6,Hoja2!$M$6,IF(T326&lt;=Hoja2!$O$7,Hoja2!$M$7,IF(T326&lt;=Hoja2!$O$8,Hoja2!$M$8,IF(T326&lt;=Hoja2!$O$9,Hoja2!$M$9,IF(S326&lt;=Hoja2!$O$10,Hoja2!$M$10,IF(S326&lt;=Hoja2!$O$11,Hoja2!$M$11,8))))))))</f>
        <v>0</v>
      </c>
      <c r="W326" s="156" t="str">
        <f t="shared" si="7"/>
        <v>si</v>
      </c>
      <c r="X326" s="157" t="str">
        <f t="shared" si="8"/>
        <v>no</v>
      </c>
      <c r="Y326" s="129"/>
      <c r="Z326" s="129"/>
      <c r="AA326" s="158">
        <f t="shared" si="37"/>
        <v>0</v>
      </c>
      <c r="AB326" s="159">
        <f t="shared" si="38"/>
        <v>0</v>
      </c>
      <c r="AC326" s="159">
        <f t="shared" si="39"/>
        <v>0</v>
      </c>
      <c r="AD326" s="159">
        <f t="shared" si="40"/>
        <v>0</v>
      </c>
      <c r="AE326" s="209">
        <f t="shared" si="41"/>
        <v>0</v>
      </c>
      <c r="AF326" s="210">
        <f t="shared" si="42"/>
        <v>0</v>
      </c>
      <c r="AG326" s="210">
        <f t="shared" si="43"/>
        <v>73000</v>
      </c>
      <c r="AH326" s="210">
        <f t="shared" si="44"/>
        <v>0</v>
      </c>
      <c r="AI326" s="211">
        <f t="shared" si="45"/>
        <v>0</v>
      </c>
      <c r="AJ326" s="212">
        <f t="shared" si="46"/>
        <v>0</v>
      </c>
      <c r="AK326" s="129"/>
      <c r="AL326" s="213">
        <f t="shared" si="47"/>
        <v>0</v>
      </c>
      <c r="AM326" s="214">
        <f t="shared" si="48"/>
        <v>0</v>
      </c>
      <c r="AN326" s="214">
        <f t="shared" si="49"/>
        <v>0</v>
      </c>
      <c r="AO326" s="215">
        <f t="shared" si="23"/>
        <v>0</v>
      </c>
      <c r="AP326" s="172">
        <f t="shared" si="9"/>
        <v>298321.2423</v>
      </c>
      <c r="AQ326" s="129"/>
      <c r="AR326" s="216">
        <f t="shared" si="50"/>
        <v>35000</v>
      </c>
      <c r="AS326" s="217">
        <f t="shared" si="51"/>
        <v>29674.76319</v>
      </c>
      <c r="AT326" s="217">
        <f t="shared" si="24"/>
        <v>1000</v>
      </c>
      <c r="AU326" s="218">
        <f t="shared" si="30"/>
        <v>3000</v>
      </c>
      <c r="AV326" s="129"/>
      <c r="AW326" s="219">
        <f t="shared" ref="AW326:AX326" si="689">+IF(SUM(U321:U325)&gt;SUM(AW321:AW325),1,0)</f>
        <v>0</v>
      </c>
      <c r="AX326" s="220">
        <f t="shared" si="689"/>
        <v>0</v>
      </c>
      <c r="AY326" s="129"/>
      <c r="AZ326" s="181">
        <f t="shared" si="11"/>
        <v>2946.203125</v>
      </c>
      <c r="BA326" s="129"/>
      <c r="BB326" s="129"/>
      <c r="BC326" s="129"/>
      <c r="BD326" s="129"/>
      <c r="BE326" s="129"/>
      <c r="BF326" s="129"/>
      <c r="BG326" s="129"/>
      <c r="BH326" s="129"/>
      <c r="BI326" s="129"/>
      <c r="BJ326" s="129"/>
      <c r="BK326" s="129"/>
      <c r="BL326" s="129"/>
      <c r="BM326" s="129"/>
      <c r="BN326" s="129"/>
      <c r="BO326" s="129"/>
      <c r="BP326" s="129">
        <f t="shared" si="2"/>
        <v>180000</v>
      </c>
      <c r="BQ326" s="129">
        <f t="shared" si="3"/>
        <v>225000</v>
      </c>
      <c r="BR326" s="129">
        <f t="shared" si="4"/>
        <v>360000</v>
      </c>
    </row>
    <row r="327" ht="14.25" customHeight="1">
      <c r="A327" s="63">
        <f t="shared" si="12"/>
        <v>324</v>
      </c>
      <c r="C327" s="205">
        <f t="shared" si="33"/>
        <v>0</v>
      </c>
      <c r="D327" s="176">
        <f t="shared" si="34"/>
        <v>94124.07422</v>
      </c>
      <c r="E327" s="206">
        <f t="shared" si="5"/>
        <v>94124.07422</v>
      </c>
      <c r="F327" s="129"/>
      <c r="G327" s="205">
        <f t="shared" si="15"/>
        <v>19500</v>
      </c>
      <c r="H327" s="206">
        <f t="shared" si="16"/>
        <v>58500</v>
      </c>
      <c r="I327" s="129"/>
      <c r="J327" s="207">
        <f t="shared" si="35"/>
        <v>59589.6956</v>
      </c>
      <c r="K327" s="208">
        <f t="shared" si="54"/>
        <v>53862.99963</v>
      </c>
      <c r="L327" s="129"/>
      <c r="M327" s="129"/>
      <c r="N327" s="129"/>
      <c r="O327" s="129"/>
      <c r="P327" s="129"/>
      <c r="Q327" s="129">
        <v>0.0</v>
      </c>
      <c r="R327" s="129">
        <v>0.0</v>
      </c>
      <c r="S327" s="129">
        <f t="shared" ref="S327:T327" si="690">+IF(Q327=1,RAND(),0)</f>
        <v>0</v>
      </c>
      <c r="T327" s="129">
        <f t="shared" si="690"/>
        <v>0</v>
      </c>
      <c r="U327" s="129">
        <f>+IF(S327=0,0,IF(S327&lt;=Hoja2!$N$5,Hoja2!$M$5,IF(Hoja2!M326&lt;=Hoja2!$N$6,Hoja2!$M$6,IF(S327&lt;=Hoja2!$N$7,Hoja2!$M$7,IF(S327&lt;=Hoja2!$N$8,Hoja2!$M$8,IF(S327&lt;=Hoja2!$N$9,Hoja2!$M$9,6))))))</f>
        <v>0</v>
      </c>
      <c r="V327" s="129">
        <f>+IF(T327=0,0,IF(T327&lt;=Hoja2!$O$5,Hoja2!$M$5,IF(T327&lt;=Hoja2!$O$6,Hoja2!$M$6,IF(T327&lt;=Hoja2!$O$7,Hoja2!$M$7,IF(T327&lt;=Hoja2!$O$8,Hoja2!$M$8,IF(T327&lt;=Hoja2!$O$9,Hoja2!$M$9,IF(S327&lt;=Hoja2!$O$10,Hoja2!$M$10,IF(S327&lt;=Hoja2!$O$11,Hoja2!$M$11,8))))))))</f>
        <v>0</v>
      </c>
      <c r="W327" s="156" t="str">
        <f t="shared" si="7"/>
        <v>si</v>
      </c>
      <c r="X327" s="157" t="str">
        <f t="shared" si="8"/>
        <v>no</v>
      </c>
      <c r="Y327" s="129"/>
      <c r="Z327" s="129"/>
      <c r="AA327" s="158">
        <f t="shared" si="37"/>
        <v>0</v>
      </c>
      <c r="AB327" s="159">
        <f t="shared" si="38"/>
        <v>0</v>
      </c>
      <c r="AC327" s="159">
        <f t="shared" si="39"/>
        <v>0</v>
      </c>
      <c r="AD327" s="159">
        <f t="shared" si="40"/>
        <v>0</v>
      </c>
      <c r="AE327" s="209">
        <f t="shared" si="41"/>
        <v>0</v>
      </c>
      <c r="AF327" s="210">
        <f t="shared" si="42"/>
        <v>0</v>
      </c>
      <c r="AG327" s="210">
        <f t="shared" si="43"/>
        <v>0</v>
      </c>
      <c r="AH327" s="210">
        <f t="shared" si="44"/>
        <v>0</v>
      </c>
      <c r="AI327" s="211">
        <f t="shared" si="45"/>
        <v>0</v>
      </c>
      <c r="AJ327" s="212">
        <f t="shared" si="46"/>
        <v>0</v>
      </c>
      <c r="AK327" s="129"/>
      <c r="AL327" s="213">
        <f t="shared" si="47"/>
        <v>0</v>
      </c>
      <c r="AM327" s="214">
        <f t="shared" si="48"/>
        <v>0</v>
      </c>
      <c r="AN327" s="214">
        <f t="shared" si="49"/>
        <v>0</v>
      </c>
      <c r="AO327" s="215">
        <f t="shared" si="23"/>
        <v>0</v>
      </c>
      <c r="AP327" s="172">
        <f t="shared" si="9"/>
        <v>265875.9258</v>
      </c>
      <c r="AQ327" s="129"/>
      <c r="AR327" s="216">
        <f t="shared" si="50"/>
        <v>5000</v>
      </c>
      <c r="AS327" s="217">
        <f t="shared" si="51"/>
        <v>4554.683473</v>
      </c>
      <c r="AT327" s="217">
        <f t="shared" si="24"/>
        <v>1000</v>
      </c>
      <c r="AU327" s="218">
        <f t="shared" si="30"/>
        <v>3000</v>
      </c>
      <c r="AV327" s="129"/>
      <c r="AW327" s="219">
        <f t="shared" ref="AW327:AX327" si="691">+IF(SUM(U322:U326)&gt;SUM(AW322:AW326),1,0)</f>
        <v>0</v>
      </c>
      <c r="AX327" s="220">
        <f t="shared" si="691"/>
        <v>0</v>
      </c>
      <c r="AY327" s="129"/>
      <c r="AZ327" s="181">
        <f t="shared" si="11"/>
        <v>1870.518396</v>
      </c>
      <c r="BA327" s="129"/>
      <c r="BB327" s="129"/>
      <c r="BC327" s="129"/>
      <c r="BD327" s="129"/>
      <c r="BE327" s="129"/>
      <c r="BF327" s="129"/>
      <c r="BG327" s="129"/>
      <c r="BH327" s="129"/>
      <c r="BI327" s="129"/>
      <c r="BJ327" s="129"/>
      <c r="BK327" s="129"/>
      <c r="BL327" s="129"/>
      <c r="BM327" s="129"/>
      <c r="BN327" s="129"/>
      <c r="BO327" s="129"/>
      <c r="BP327" s="129">
        <f t="shared" si="2"/>
        <v>180000</v>
      </c>
      <c r="BQ327" s="129">
        <f t="shared" si="3"/>
        <v>225000</v>
      </c>
      <c r="BR327" s="129">
        <f t="shared" si="4"/>
        <v>360000</v>
      </c>
    </row>
    <row r="328" ht="14.25" customHeight="1">
      <c r="A328" s="63">
        <f t="shared" si="12"/>
        <v>325</v>
      </c>
      <c r="C328" s="205">
        <f t="shared" si="33"/>
        <v>80200</v>
      </c>
      <c r="D328" s="176">
        <f t="shared" si="34"/>
        <v>106904.809</v>
      </c>
      <c r="E328" s="206">
        <f t="shared" si="5"/>
        <v>187104.809</v>
      </c>
      <c r="F328" s="129"/>
      <c r="G328" s="205">
        <f t="shared" si="15"/>
        <v>18500</v>
      </c>
      <c r="H328" s="206">
        <f t="shared" si="16"/>
        <v>55500</v>
      </c>
      <c r="I328" s="129"/>
      <c r="J328" s="207">
        <f t="shared" si="35"/>
        <v>69650.89596</v>
      </c>
      <c r="K328" s="208">
        <f t="shared" si="54"/>
        <v>76203.73122</v>
      </c>
      <c r="L328" s="129"/>
      <c r="M328" s="129"/>
      <c r="N328" s="129"/>
      <c r="O328" s="129"/>
      <c r="P328" s="129"/>
      <c r="Q328" s="129">
        <v>1.0</v>
      </c>
      <c r="R328" s="129">
        <v>0.0</v>
      </c>
      <c r="S328" s="129">
        <f t="shared" ref="S328:T328" si="692">+IF(Q328=1,RAND(),0)</f>
        <v>0.5616141585</v>
      </c>
      <c r="T328" s="129">
        <f t="shared" si="692"/>
        <v>0</v>
      </c>
      <c r="U328" s="129">
        <f>+IF(S328=0,0,IF(S328&lt;=Hoja2!$N$5,Hoja2!$M$5,IF(Hoja2!M327&lt;=Hoja2!$N$6,Hoja2!$M$6,IF(S328&lt;=Hoja2!$N$7,Hoja2!$M$7,IF(S328&lt;=Hoja2!$N$8,Hoja2!$M$8,IF(S328&lt;=Hoja2!$N$9,Hoja2!$M$9,6))))))</f>
        <v>2</v>
      </c>
      <c r="V328" s="129">
        <f>+IF(T328=0,0,IF(T328&lt;=Hoja2!$O$5,Hoja2!$M$5,IF(T328&lt;=Hoja2!$O$6,Hoja2!$M$6,IF(T328&lt;=Hoja2!$O$7,Hoja2!$M$7,IF(T328&lt;=Hoja2!$O$8,Hoja2!$M$8,IF(T328&lt;=Hoja2!$O$9,Hoja2!$M$9,IF(S328&lt;=Hoja2!$O$10,Hoja2!$M$10,IF(S328&lt;=Hoja2!$O$11,Hoja2!$M$11,8))))))))</f>
        <v>0</v>
      </c>
      <c r="W328" s="156" t="str">
        <f t="shared" si="7"/>
        <v>si</v>
      </c>
      <c r="X328" s="157" t="str">
        <f t="shared" si="8"/>
        <v>no</v>
      </c>
      <c r="Y328" s="129"/>
      <c r="Z328" s="129"/>
      <c r="AA328" s="158">
        <f t="shared" si="37"/>
        <v>0</v>
      </c>
      <c r="AB328" s="159">
        <f t="shared" si="38"/>
        <v>0</v>
      </c>
      <c r="AC328" s="159">
        <f t="shared" si="39"/>
        <v>0</v>
      </c>
      <c r="AD328" s="159">
        <f t="shared" si="40"/>
        <v>0</v>
      </c>
      <c r="AE328" s="209">
        <f t="shared" si="41"/>
        <v>0</v>
      </c>
      <c r="AF328" s="210">
        <f t="shared" si="42"/>
        <v>0</v>
      </c>
      <c r="AG328" s="210">
        <f t="shared" si="43"/>
        <v>0</v>
      </c>
      <c r="AH328" s="210">
        <f t="shared" si="44"/>
        <v>0</v>
      </c>
      <c r="AI328" s="211">
        <f t="shared" si="45"/>
        <v>0</v>
      </c>
      <c r="AJ328" s="212">
        <f t="shared" si="46"/>
        <v>0</v>
      </c>
      <c r="AK328" s="129"/>
      <c r="AL328" s="213">
        <f t="shared" si="47"/>
        <v>115200</v>
      </c>
      <c r="AM328" s="214">
        <f t="shared" si="48"/>
        <v>0</v>
      </c>
      <c r="AN328" s="214">
        <f t="shared" si="49"/>
        <v>0</v>
      </c>
      <c r="AO328" s="215">
        <f t="shared" si="23"/>
        <v>0</v>
      </c>
      <c r="AP328" s="172">
        <f t="shared" si="9"/>
        <v>172895.191</v>
      </c>
      <c r="AQ328" s="129"/>
      <c r="AR328" s="216">
        <f t="shared" si="50"/>
        <v>35000</v>
      </c>
      <c r="AS328" s="217">
        <f t="shared" si="51"/>
        <v>29219.26518</v>
      </c>
      <c r="AT328" s="217">
        <f t="shared" si="24"/>
        <v>1000</v>
      </c>
      <c r="AU328" s="218">
        <f t="shared" si="30"/>
        <v>3000</v>
      </c>
      <c r="AV328" s="129"/>
      <c r="AW328" s="219">
        <f t="shared" ref="AW328:AX328" si="693">+IF(SUM(U323:U327)&gt;SUM(AW323:AW327),1,0)</f>
        <v>0</v>
      </c>
      <c r="AX328" s="220">
        <f t="shared" si="693"/>
        <v>0</v>
      </c>
      <c r="AY328" s="129"/>
      <c r="AZ328" s="181">
        <f t="shared" si="11"/>
        <v>2391.796523</v>
      </c>
      <c r="BA328" s="129"/>
      <c r="BB328" s="129"/>
      <c r="BC328" s="129"/>
      <c r="BD328" s="129"/>
      <c r="BE328" s="129"/>
      <c r="BF328" s="129"/>
      <c r="BG328" s="129"/>
      <c r="BH328" s="129"/>
      <c r="BI328" s="129"/>
      <c r="BJ328" s="129"/>
      <c r="BK328" s="129"/>
      <c r="BL328" s="129"/>
      <c r="BM328" s="129"/>
      <c r="BN328" s="129"/>
      <c r="BO328" s="129"/>
      <c r="BP328" s="129">
        <f t="shared" si="2"/>
        <v>180000</v>
      </c>
      <c r="BQ328" s="129">
        <f t="shared" si="3"/>
        <v>225000</v>
      </c>
      <c r="BR328" s="129">
        <f t="shared" si="4"/>
        <v>360000</v>
      </c>
    </row>
    <row r="329" ht="14.25" customHeight="1">
      <c r="A329" s="63">
        <f t="shared" si="12"/>
        <v>326</v>
      </c>
      <c r="C329" s="205">
        <f t="shared" si="33"/>
        <v>113000</v>
      </c>
      <c r="D329" s="176">
        <f t="shared" si="34"/>
        <v>44586.07069</v>
      </c>
      <c r="E329" s="206">
        <f t="shared" si="5"/>
        <v>157586.0707</v>
      </c>
      <c r="F329" s="129"/>
      <c r="G329" s="205">
        <f t="shared" si="15"/>
        <v>17500</v>
      </c>
      <c r="H329" s="206">
        <f t="shared" si="16"/>
        <v>52500</v>
      </c>
      <c r="I329" s="129"/>
      <c r="J329" s="207">
        <f t="shared" si="35"/>
        <v>79635.18386</v>
      </c>
      <c r="K329" s="208">
        <f t="shared" si="54"/>
        <v>99016.63535</v>
      </c>
      <c r="L329" s="129"/>
      <c r="M329" s="129"/>
      <c r="N329" s="129"/>
      <c r="O329" s="129"/>
      <c r="P329" s="129"/>
      <c r="Q329" s="129">
        <v>0.0</v>
      </c>
      <c r="R329" s="129">
        <v>0.0</v>
      </c>
      <c r="S329" s="129">
        <f t="shared" ref="S329:T329" si="694">+IF(Q329=1,RAND(),0)</f>
        <v>0</v>
      </c>
      <c r="T329" s="129">
        <f t="shared" si="694"/>
        <v>0</v>
      </c>
      <c r="U329" s="129">
        <f>+IF(S329=0,0,IF(S329&lt;=Hoja2!$N$5,Hoja2!$M$5,IF(Hoja2!M328&lt;=Hoja2!$N$6,Hoja2!$M$6,IF(S329&lt;=Hoja2!$N$7,Hoja2!$M$7,IF(S329&lt;=Hoja2!$N$8,Hoja2!$M$8,IF(S329&lt;=Hoja2!$N$9,Hoja2!$M$9,6))))))</f>
        <v>0</v>
      </c>
      <c r="V329" s="129">
        <f>+IF(T329=0,0,IF(T329&lt;=Hoja2!$O$5,Hoja2!$M$5,IF(T329&lt;=Hoja2!$O$6,Hoja2!$M$6,IF(T329&lt;=Hoja2!$O$7,Hoja2!$M$7,IF(T329&lt;=Hoja2!$O$8,Hoja2!$M$8,IF(T329&lt;=Hoja2!$O$9,Hoja2!$M$9,IF(S329&lt;=Hoja2!$O$10,Hoja2!$M$10,IF(S329&lt;=Hoja2!$O$11,Hoja2!$M$11,8))))))))</f>
        <v>0</v>
      </c>
      <c r="W329" s="156" t="str">
        <f t="shared" si="7"/>
        <v>si</v>
      </c>
      <c r="X329" s="157" t="str">
        <f t="shared" si="8"/>
        <v>no</v>
      </c>
      <c r="Y329" s="129"/>
      <c r="Z329" s="129"/>
      <c r="AA329" s="158">
        <f t="shared" si="37"/>
        <v>0</v>
      </c>
      <c r="AB329" s="159">
        <f t="shared" si="38"/>
        <v>0</v>
      </c>
      <c r="AC329" s="159">
        <f t="shared" si="39"/>
        <v>0</v>
      </c>
      <c r="AD329" s="159">
        <f t="shared" si="40"/>
        <v>0</v>
      </c>
      <c r="AE329" s="209">
        <f t="shared" si="41"/>
        <v>0</v>
      </c>
      <c r="AF329" s="210">
        <f t="shared" si="42"/>
        <v>0</v>
      </c>
      <c r="AG329" s="210">
        <f t="shared" si="43"/>
        <v>0</v>
      </c>
      <c r="AH329" s="210">
        <f t="shared" si="44"/>
        <v>0</v>
      </c>
      <c r="AI329" s="211">
        <f t="shared" si="45"/>
        <v>0</v>
      </c>
      <c r="AJ329" s="212">
        <f t="shared" si="46"/>
        <v>0</v>
      </c>
      <c r="AK329" s="129"/>
      <c r="AL329" s="213">
        <f t="shared" si="47"/>
        <v>67800</v>
      </c>
      <c r="AM329" s="214">
        <f t="shared" si="48"/>
        <v>0</v>
      </c>
      <c r="AN329" s="214">
        <f t="shared" si="49"/>
        <v>75000</v>
      </c>
      <c r="AO329" s="215">
        <f t="shared" si="23"/>
        <v>0</v>
      </c>
      <c r="AP329" s="172">
        <f t="shared" si="9"/>
        <v>202413.9293</v>
      </c>
      <c r="AQ329" s="129"/>
      <c r="AR329" s="216">
        <f t="shared" si="50"/>
        <v>35000</v>
      </c>
      <c r="AS329" s="217">
        <f t="shared" si="51"/>
        <v>29318.73836</v>
      </c>
      <c r="AT329" s="217">
        <f t="shared" si="24"/>
        <v>1000</v>
      </c>
      <c r="AU329" s="218">
        <f t="shared" si="30"/>
        <v>3000</v>
      </c>
      <c r="AV329" s="129"/>
      <c r="AW329" s="219">
        <f t="shared" ref="AW329:AX329" si="695">+IF(SUM(U324:U328)&gt;SUM(AW324:AW328),1,0)</f>
        <v>1</v>
      </c>
      <c r="AX329" s="220">
        <f t="shared" si="695"/>
        <v>0</v>
      </c>
      <c r="AY329" s="129"/>
      <c r="AZ329" s="181">
        <f t="shared" si="11"/>
        <v>2697.298986</v>
      </c>
      <c r="BA329" s="129"/>
      <c r="BB329" s="129"/>
      <c r="BC329" s="129"/>
      <c r="BD329" s="129"/>
      <c r="BE329" s="129"/>
      <c r="BF329" s="129"/>
      <c r="BG329" s="129"/>
      <c r="BH329" s="129"/>
      <c r="BI329" s="129"/>
      <c r="BJ329" s="129"/>
      <c r="BK329" s="129"/>
      <c r="BL329" s="129"/>
      <c r="BM329" s="129"/>
      <c r="BN329" s="129"/>
      <c r="BO329" s="129"/>
      <c r="BP329" s="129">
        <f t="shared" si="2"/>
        <v>180000</v>
      </c>
      <c r="BQ329" s="129">
        <f t="shared" si="3"/>
        <v>225000</v>
      </c>
      <c r="BR329" s="129">
        <f t="shared" si="4"/>
        <v>360000</v>
      </c>
    </row>
    <row r="330" ht="14.25" customHeight="1">
      <c r="A330" s="63">
        <f t="shared" si="12"/>
        <v>327</v>
      </c>
      <c r="C330" s="205">
        <f t="shared" si="33"/>
        <v>78000</v>
      </c>
      <c r="D330" s="176">
        <f t="shared" si="34"/>
        <v>57115.98658</v>
      </c>
      <c r="E330" s="206">
        <f t="shared" si="5"/>
        <v>135115.9866</v>
      </c>
      <c r="F330" s="129"/>
      <c r="G330" s="205">
        <f t="shared" si="15"/>
        <v>16500</v>
      </c>
      <c r="H330" s="206">
        <f t="shared" si="16"/>
        <v>49500</v>
      </c>
      <c r="I330" s="129"/>
      <c r="J330" s="207">
        <f t="shared" si="35"/>
        <v>89670.53379</v>
      </c>
      <c r="K330" s="208">
        <f t="shared" si="54"/>
        <v>123087.4948</v>
      </c>
      <c r="L330" s="129"/>
      <c r="M330" s="129"/>
      <c r="N330" s="129"/>
      <c r="O330" s="129"/>
      <c r="P330" s="129"/>
      <c r="Q330" s="129">
        <v>0.0</v>
      </c>
      <c r="R330" s="129">
        <v>0.0</v>
      </c>
      <c r="S330" s="129">
        <f t="shared" ref="S330:T330" si="696">+IF(Q330=1,RAND(),0)</f>
        <v>0</v>
      </c>
      <c r="T330" s="129">
        <f t="shared" si="696"/>
        <v>0</v>
      </c>
      <c r="U330" s="129">
        <f>+IF(S330=0,0,IF(S330&lt;=Hoja2!$N$5,Hoja2!$M$5,IF(Hoja2!M329&lt;=Hoja2!$N$6,Hoja2!$M$6,IF(S330&lt;=Hoja2!$N$7,Hoja2!$M$7,IF(S330&lt;=Hoja2!$N$8,Hoja2!$M$8,IF(S330&lt;=Hoja2!$N$9,Hoja2!$M$9,6))))))</f>
        <v>0</v>
      </c>
      <c r="V330" s="129">
        <f>+IF(T330=0,0,IF(T330&lt;=Hoja2!$O$5,Hoja2!$M$5,IF(T330&lt;=Hoja2!$O$6,Hoja2!$M$6,IF(T330&lt;=Hoja2!$O$7,Hoja2!$M$7,IF(T330&lt;=Hoja2!$O$8,Hoja2!$M$8,IF(T330&lt;=Hoja2!$O$9,Hoja2!$M$9,IF(S330&lt;=Hoja2!$O$10,Hoja2!$M$10,IF(S330&lt;=Hoja2!$O$11,Hoja2!$M$11,8))))))))</f>
        <v>0</v>
      </c>
      <c r="W330" s="156" t="str">
        <f t="shared" si="7"/>
        <v>si</v>
      </c>
      <c r="X330" s="157" t="str">
        <f t="shared" si="8"/>
        <v>no</v>
      </c>
      <c r="Y330" s="129"/>
      <c r="Z330" s="129"/>
      <c r="AA330" s="158">
        <f t="shared" si="37"/>
        <v>0</v>
      </c>
      <c r="AB330" s="159">
        <f t="shared" si="38"/>
        <v>0</v>
      </c>
      <c r="AC330" s="159">
        <f t="shared" si="39"/>
        <v>0</v>
      </c>
      <c r="AD330" s="159">
        <f t="shared" si="40"/>
        <v>0</v>
      </c>
      <c r="AE330" s="209">
        <f t="shared" si="41"/>
        <v>0</v>
      </c>
      <c r="AF330" s="210">
        <f t="shared" si="42"/>
        <v>0</v>
      </c>
      <c r="AG330" s="210">
        <f t="shared" si="43"/>
        <v>0</v>
      </c>
      <c r="AH330" s="210">
        <f t="shared" si="44"/>
        <v>0</v>
      </c>
      <c r="AI330" s="211">
        <f t="shared" si="45"/>
        <v>0</v>
      </c>
      <c r="AJ330" s="212">
        <f t="shared" si="46"/>
        <v>0</v>
      </c>
      <c r="AK330" s="129"/>
      <c r="AL330" s="213">
        <f t="shared" si="47"/>
        <v>0</v>
      </c>
      <c r="AM330" s="214">
        <f t="shared" si="48"/>
        <v>0</v>
      </c>
      <c r="AN330" s="214">
        <f t="shared" si="49"/>
        <v>0</v>
      </c>
      <c r="AO330" s="215">
        <f t="shared" si="23"/>
        <v>0</v>
      </c>
      <c r="AP330" s="172">
        <f t="shared" si="9"/>
        <v>224884.0134</v>
      </c>
      <c r="AQ330" s="129"/>
      <c r="AR330" s="216">
        <f t="shared" si="50"/>
        <v>35000</v>
      </c>
      <c r="AS330" s="217">
        <f t="shared" si="51"/>
        <v>29470.08411</v>
      </c>
      <c r="AT330" s="217">
        <f t="shared" si="24"/>
        <v>1000</v>
      </c>
      <c r="AU330" s="218">
        <f t="shared" si="30"/>
        <v>3000</v>
      </c>
      <c r="AV330" s="129"/>
      <c r="AW330" s="219">
        <f t="shared" ref="AW330:AX330" si="697">+IF(SUM(U325:U329)&gt;SUM(AW325:AW329),1,0)</f>
        <v>1</v>
      </c>
      <c r="AX330" s="220">
        <f t="shared" si="697"/>
        <v>1</v>
      </c>
      <c r="AY330" s="129"/>
      <c r="AZ330" s="181">
        <f t="shared" si="11"/>
        <v>1540.373943</v>
      </c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>
        <f t="shared" si="2"/>
        <v>180000</v>
      </c>
      <c r="BQ330" s="129">
        <f t="shared" si="3"/>
        <v>225000</v>
      </c>
      <c r="BR330" s="129">
        <f t="shared" si="4"/>
        <v>360000</v>
      </c>
    </row>
    <row r="331" ht="14.25" customHeight="1">
      <c r="A331" s="63">
        <f t="shared" si="12"/>
        <v>328</v>
      </c>
      <c r="C331" s="205">
        <f t="shared" si="33"/>
        <v>43000</v>
      </c>
      <c r="D331" s="176">
        <f t="shared" si="34"/>
        <v>70023.75822</v>
      </c>
      <c r="E331" s="206">
        <f t="shared" si="5"/>
        <v>113023.7582</v>
      </c>
      <c r="F331" s="129"/>
      <c r="G331" s="205">
        <f t="shared" si="15"/>
        <v>15500</v>
      </c>
      <c r="H331" s="206">
        <f t="shared" si="16"/>
        <v>46500</v>
      </c>
      <c r="I331" s="129"/>
      <c r="J331" s="207">
        <f t="shared" si="35"/>
        <v>0</v>
      </c>
      <c r="K331" s="208">
        <f t="shared" si="54"/>
        <v>145869.6093</v>
      </c>
      <c r="L331" s="129"/>
      <c r="M331" s="129"/>
      <c r="N331" s="129"/>
      <c r="O331" s="129"/>
      <c r="P331" s="129"/>
      <c r="Q331" s="129">
        <v>1.0</v>
      </c>
      <c r="R331" s="129">
        <v>0.0</v>
      </c>
      <c r="S331" s="129">
        <f t="shared" ref="S331:T331" si="698">+IF(Q331=1,RAND(),0)</f>
        <v>0.5397238733</v>
      </c>
      <c r="T331" s="129">
        <f t="shared" si="698"/>
        <v>0</v>
      </c>
      <c r="U331" s="129">
        <f>+IF(S331=0,0,IF(S331&lt;=Hoja2!$N$5,Hoja2!$M$5,IF(Hoja2!M330&lt;=Hoja2!$N$6,Hoja2!$M$6,IF(S331&lt;=Hoja2!$N$7,Hoja2!$M$7,IF(S331&lt;=Hoja2!$N$8,Hoja2!$M$8,IF(S331&lt;=Hoja2!$N$9,Hoja2!$M$9,6))))))</f>
        <v>2</v>
      </c>
      <c r="V331" s="129">
        <f>+IF(T331=0,0,IF(T331&lt;=Hoja2!$O$5,Hoja2!$M$5,IF(T331&lt;=Hoja2!$O$6,Hoja2!$M$6,IF(T331&lt;=Hoja2!$O$7,Hoja2!$M$7,IF(T331&lt;=Hoja2!$O$8,Hoja2!$M$8,IF(T331&lt;=Hoja2!$O$9,Hoja2!$M$9,IF(S331&lt;=Hoja2!$O$10,Hoja2!$M$10,IF(S331&lt;=Hoja2!$O$11,Hoja2!$M$11,8))))))))</f>
        <v>0</v>
      </c>
      <c r="W331" s="156" t="str">
        <f t="shared" si="7"/>
        <v>si</v>
      </c>
      <c r="X331" s="157" t="str">
        <f t="shared" si="8"/>
        <v>no</v>
      </c>
      <c r="Y331" s="129"/>
      <c r="Z331" s="129"/>
      <c r="AA331" s="158">
        <f t="shared" si="37"/>
        <v>110000</v>
      </c>
      <c r="AB331" s="159">
        <f t="shared" si="38"/>
        <v>0</v>
      </c>
      <c r="AC331" s="159">
        <f t="shared" si="39"/>
        <v>0</v>
      </c>
      <c r="AD331" s="159">
        <f t="shared" si="40"/>
        <v>0</v>
      </c>
      <c r="AE331" s="209">
        <f t="shared" si="41"/>
        <v>0</v>
      </c>
      <c r="AF331" s="210">
        <f t="shared" si="42"/>
        <v>0</v>
      </c>
      <c r="AG331" s="210">
        <f t="shared" si="43"/>
        <v>0</v>
      </c>
      <c r="AH331" s="210">
        <f t="shared" si="44"/>
        <v>0</v>
      </c>
      <c r="AI331" s="211">
        <f t="shared" si="45"/>
        <v>0</v>
      </c>
      <c r="AJ331" s="212">
        <f t="shared" si="46"/>
        <v>0</v>
      </c>
      <c r="AK331" s="129"/>
      <c r="AL331" s="213">
        <f t="shared" si="47"/>
        <v>0</v>
      </c>
      <c r="AM331" s="214">
        <f t="shared" si="48"/>
        <v>0</v>
      </c>
      <c r="AN331" s="214">
        <f t="shared" si="49"/>
        <v>0</v>
      </c>
      <c r="AO331" s="215">
        <f t="shared" si="23"/>
        <v>0</v>
      </c>
      <c r="AP331" s="172">
        <f t="shared" si="9"/>
        <v>246976.2418</v>
      </c>
      <c r="AQ331" s="129"/>
      <c r="AR331" s="216">
        <f t="shared" si="50"/>
        <v>35000</v>
      </c>
      <c r="AS331" s="217">
        <f t="shared" si="51"/>
        <v>29092.22835</v>
      </c>
      <c r="AT331" s="217">
        <f t="shared" si="24"/>
        <v>1000</v>
      </c>
      <c r="AU331" s="218">
        <f t="shared" si="30"/>
        <v>3000</v>
      </c>
      <c r="AV331" s="129"/>
      <c r="AW331" s="219">
        <f t="shared" ref="AW331:AX331" si="699">+IF(SUM(U326:U330)&gt;SUM(AW326:AW330),1,0)</f>
        <v>0</v>
      </c>
      <c r="AX331" s="220">
        <f t="shared" si="699"/>
        <v>0</v>
      </c>
      <c r="AY331" s="129"/>
      <c r="AZ331" s="181">
        <f t="shared" si="11"/>
        <v>1590.460923</v>
      </c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>
        <f t="shared" si="2"/>
        <v>180000</v>
      </c>
      <c r="BQ331" s="129">
        <f t="shared" si="3"/>
        <v>225000</v>
      </c>
      <c r="BR331" s="129">
        <f t="shared" si="4"/>
        <v>360000</v>
      </c>
    </row>
    <row r="332" ht="14.25" customHeight="1">
      <c r="A332" s="63">
        <f t="shared" si="12"/>
        <v>329</v>
      </c>
      <c r="C332" s="205">
        <f t="shared" si="33"/>
        <v>8000</v>
      </c>
      <c r="D332" s="176">
        <f t="shared" si="34"/>
        <v>83399.56419</v>
      </c>
      <c r="E332" s="206">
        <f t="shared" si="5"/>
        <v>91399.56419</v>
      </c>
      <c r="F332" s="129"/>
      <c r="G332" s="205">
        <f t="shared" si="15"/>
        <v>14500</v>
      </c>
      <c r="H332" s="206">
        <f t="shared" si="16"/>
        <v>43500</v>
      </c>
      <c r="I332" s="129"/>
      <c r="J332" s="207">
        <f t="shared" si="35"/>
        <v>9903.722969</v>
      </c>
      <c r="K332" s="208">
        <f t="shared" si="54"/>
        <v>58990.91178</v>
      </c>
      <c r="L332" s="129"/>
      <c r="M332" s="129"/>
      <c r="N332" s="129"/>
      <c r="O332" s="129"/>
      <c r="P332" s="129"/>
      <c r="Q332" s="129">
        <v>1.0</v>
      </c>
      <c r="R332" s="129">
        <v>0.0</v>
      </c>
      <c r="S332" s="129">
        <f t="shared" ref="S332:T332" si="700">+IF(Q332=1,RAND(),0)</f>
        <v>0.6703712418</v>
      </c>
      <c r="T332" s="129">
        <f t="shared" si="700"/>
        <v>0</v>
      </c>
      <c r="U332" s="129">
        <f>+IF(S332=0,0,IF(S332&lt;=Hoja2!$N$5,Hoja2!$M$5,IF(Hoja2!M331&lt;=Hoja2!$N$6,Hoja2!$M$6,IF(S332&lt;=Hoja2!$N$7,Hoja2!$M$7,IF(S332&lt;=Hoja2!$N$8,Hoja2!$M$8,IF(S332&lt;=Hoja2!$N$9,Hoja2!$M$9,6))))))</f>
        <v>2</v>
      </c>
      <c r="V332" s="129">
        <f>+IF(T332=0,0,IF(T332&lt;=Hoja2!$O$5,Hoja2!$M$5,IF(T332&lt;=Hoja2!$O$6,Hoja2!$M$6,IF(T332&lt;=Hoja2!$O$7,Hoja2!$M$7,IF(T332&lt;=Hoja2!$O$8,Hoja2!$M$8,IF(T332&lt;=Hoja2!$O$9,Hoja2!$M$9,IF(S332&lt;=Hoja2!$O$10,Hoja2!$M$10,IF(S332&lt;=Hoja2!$O$11,Hoja2!$M$11,8))))))))</f>
        <v>0</v>
      </c>
      <c r="W332" s="156" t="str">
        <f t="shared" si="7"/>
        <v>si</v>
      </c>
      <c r="X332" s="157" t="str">
        <f t="shared" si="8"/>
        <v>no</v>
      </c>
      <c r="Y332" s="129"/>
      <c r="Z332" s="129"/>
      <c r="AA332" s="158">
        <f t="shared" si="37"/>
        <v>0</v>
      </c>
      <c r="AB332" s="159">
        <f t="shared" si="38"/>
        <v>0</v>
      </c>
      <c r="AC332" s="159">
        <f t="shared" si="39"/>
        <v>0</v>
      </c>
      <c r="AD332" s="159">
        <f t="shared" si="40"/>
        <v>0</v>
      </c>
      <c r="AE332" s="209">
        <f t="shared" si="41"/>
        <v>0</v>
      </c>
      <c r="AF332" s="210">
        <f t="shared" si="42"/>
        <v>110000</v>
      </c>
      <c r="AG332" s="210">
        <f t="shared" si="43"/>
        <v>0</v>
      </c>
      <c r="AH332" s="210">
        <f t="shared" si="44"/>
        <v>0</v>
      </c>
      <c r="AI332" s="211">
        <f t="shared" si="45"/>
        <v>0</v>
      </c>
      <c r="AJ332" s="212">
        <f t="shared" si="46"/>
        <v>0</v>
      </c>
      <c r="AK332" s="129"/>
      <c r="AL332" s="213">
        <f t="shared" si="47"/>
        <v>0</v>
      </c>
      <c r="AM332" s="214">
        <f t="shared" si="48"/>
        <v>0</v>
      </c>
      <c r="AN332" s="214">
        <f t="shared" si="49"/>
        <v>0</v>
      </c>
      <c r="AO332" s="215">
        <f t="shared" si="23"/>
        <v>0</v>
      </c>
      <c r="AP332" s="172">
        <f t="shared" si="9"/>
        <v>268600.4358</v>
      </c>
      <c r="AQ332" s="129"/>
      <c r="AR332" s="216">
        <f t="shared" si="50"/>
        <v>35000</v>
      </c>
      <c r="AS332" s="217">
        <f t="shared" si="51"/>
        <v>28624.19403</v>
      </c>
      <c r="AT332" s="217">
        <f t="shared" si="24"/>
        <v>1000</v>
      </c>
      <c r="AU332" s="218">
        <f t="shared" si="30"/>
        <v>3000</v>
      </c>
      <c r="AV332" s="129"/>
      <c r="AW332" s="219">
        <f t="shared" ref="AW332:AX332" si="701">+IF(SUM(U327:U331)&gt;SUM(AW327:AW331),1,0)</f>
        <v>1</v>
      </c>
      <c r="AX332" s="220">
        <f t="shared" si="701"/>
        <v>0</v>
      </c>
      <c r="AY332" s="129"/>
      <c r="AZ332" s="181">
        <f t="shared" si="11"/>
        <v>2893.791533</v>
      </c>
      <c r="BA332" s="129"/>
      <c r="BB332" s="129"/>
      <c r="BC332" s="129"/>
      <c r="BD332" s="129"/>
      <c r="BE332" s="129"/>
      <c r="BF332" s="129"/>
      <c r="BG332" s="129"/>
      <c r="BH332" s="129"/>
      <c r="BI332" s="129"/>
      <c r="BJ332" s="129"/>
      <c r="BK332" s="129"/>
      <c r="BL332" s="129"/>
      <c r="BM332" s="129"/>
      <c r="BN332" s="129"/>
      <c r="BO332" s="129"/>
      <c r="BP332" s="129">
        <f t="shared" si="2"/>
        <v>180000</v>
      </c>
      <c r="BQ332" s="129">
        <f t="shared" si="3"/>
        <v>225000</v>
      </c>
      <c r="BR332" s="129">
        <f t="shared" si="4"/>
        <v>360000</v>
      </c>
    </row>
    <row r="333" ht="14.25" customHeight="1">
      <c r="A333" s="63">
        <f t="shared" si="12"/>
        <v>330</v>
      </c>
      <c r="C333" s="205">
        <f t="shared" si="33"/>
        <v>0</v>
      </c>
      <c r="D333" s="176">
        <f t="shared" si="34"/>
        <v>117908.2096</v>
      </c>
      <c r="E333" s="206">
        <f t="shared" si="5"/>
        <v>117908.2096</v>
      </c>
      <c r="F333" s="129"/>
      <c r="G333" s="205">
        <f t="shared" si="15"/>
        <v>13500</v>
      </c>
      <c r="H333" s="206">
        <f t="shared" si="16"/>
        <v>40500</v>
      </c>
      <c r="I333" s="129"/>
      <c r="J333" s="207">
        <f t="shared" si="35"/>
        <v>20928.30678</v>
      </c>
      <c r="K333" s="208">
        <f t="shared" si="54"/>
        <v>82469.40478</v>
      </c>
      <c r="L333" s="129"/>
      <c r="M333" s="129"/>
      <c r="N333" s="129"/>
      <c r="O333" s="129"/>
      <c r="P333" s="129"/>
      <c r="Q333" s="129">
        <v>0.0</v>
      </c>
      <c r="R333" s="129">
        <v>0.0</v>
      </c>
      <c r="S333" s="129">
        <f t="shared" ref="S333:T333" si="702">+IF(Q333=1,RAND(),0)</f>
        <v>0</v>
      </c>
      <c r="T333" s="129">
        <f t="shared" si="702"/>
        <v>0</v>
      </c>
      <c r="U333" s="129">
        <f>+IF(S333=0,0,IF(S333&lt;=Hoja2!$N$5,Hoja2!$M$5,IF(Hoja2!M332&lt;=Hoja2!$N$6,Hoja2!$M$6,IF(S333&lt;=Hoja2!$N$7,Hoja2!$M$7,IF(S333&lt;=Hoja2!$N$8,Hoja2!$M$8,IF(S333&lt;=Hoja2!$N$9,Hoja2!$M$9,6))))))</f>
        <v>0</v>
      </c>
      <c r="V333" s="129">
        <f>+IF(T333=0,0,IF(T333&lt;=Hoja2!$O$5,Hoja2!$M$5,IF(T333&lt;=Hoja2!$O$6,Hoja2!$M$6,IF(T333&lt;=Hoja2!$O$7,Hoja2!$M$7,IF(T333&lt;=Hoja2!$O$8,Hoja2!$M$8,IF(T333&lt;=Hoja2!$O$9,Hoja2!$M$9,IF(S333&lt;=Hoja2!$O$10,Hoja2!$M$10,IF(S333&lt;=Hoja2!$O$11,Hoja2!$M$11,8))))))))</f>
        <v>0</v>
      </c>
      <c r="W333" s="156" t="str">
        <f t="shared" si="7"/>
        <v>si</v>
      </c>
      <c r="X333" s="157" t="str">
        <f t="shared" si="8"/>
        <v>no</v>
      </c>
      <c r="Y333" s="129"/>
      <c r="Z333" s="129"/>
      <c r="AA333" s="158">
        <f t="shared" si="37"/>
        <v>0</v>
      </c>
      <c r="AB333" s="159">
        <f t="shared" si="38"/>
        <v>0</v>
      </c>
      <c r="AC333" s="159">
        <f t="shared" si="39"/>
        <v>0</v>
      </c>
      <c r="AD333" s="159">
        <f t="shared" si="40"/>
        <v>0</v>
      </c>
      <c r="AE333" s="209">
        <f t="shared" si="41"/>
        <v>0</v>
      </c>
      <c r="AF333" s="210">
        <f t="shared" si="42"/>
        <v>0</v>
      </c>
      <c r="AG333" s="210">
        <f t="shared" si="43"/>
        <v>0</v>
      </c>
      <c r="AH333" s="210">
        <f t="shared" si="44"/>
        <v>0</v>
      </c>
      <c r="AI333" s="211">
        <f t="shared" si="45"/>
        <v>0</v>
      </c>
      <c r="AJ333" s="212">
        <f t="shared" si="46"/>
        <v>0</v>
      </c>
      <c r="AK333" s="129"/>
      <c r="AL333" s="213">
        <f t="shared" si="47"/>
        <v>0</v>
      </c>
      <c r="AM333" s="214">
        <f t="shared" si="48"/>
        <v>0</v>
      </c>
      <c r="AN333" s="214">
        <f t="shared" si="49"/>
        <v>0</v>
      </c>
      <c r="AO333" s="215">
        <f t="shared" si="23"/>
        <v>0</v>
      </c>
      <c r="AP333" s="172">
        <f t="shared" si="9"/>
        <v>242091.7904</v>
      </c>
      <c r="AQ333" s="129"/>
      <c r="AR333" s="216">
        <f t="shared" si="50"/>
        <v>8000</v>
      </c>
      <c r="AS333" s="217">
        <f t="shared" si="51"/>
        <v>7491.354579</v>
      </c>
      <c r="AT333" s="217">
        <f t="shared" si="24"/>
        <v>1000</v>
      </c>
      <c r="AU333" s="218">
        <f t="shared" si="30"/>
        <v>3000</v>
      </c>
      <c r="AV333" s="129"/>
      <c r="AW333" s="219">
        <f t="shared" ref="AW333:AX333" si="703">+IF(SUM(U328:U332)&gt;SUM(AW328:AW332),1,0)</f>
        <v>1</v>
      </c>
      <c r="AX333" s="220">
        <f t="shared" si="703"/>
        <v>0</v>
      </c>
      <c r="AY333" s="129"/>
      <c r="AZ333" s="181">
        <f t="shared" si="11"/>
        <v>3044.66018</v>
      </c>
      <c r="BA333" s="129"/>
      <c r="BB333" s="129"/>
      <c r="BC333" s="129"/>
      <c r="BD333" s="129"/>
      <c r="BE333" s="129"/>
      <c r="BF333" s="129"/>
      <c r="BG333" s="129"/>
      <c r="BH333" s="129"/>
      <c r="BI333" s="129"/>
      <c r="BJ333" s="129"/>
      <c r="BK333" s="129"/>
      <c r="BL333" s="129"/>
      <c r="BM333" s="129"/>
      <c r="BN333" s="129"/>
      <c r="BO333" s="129"/>
      <c r="BP333" s="129">
        <f t="shared" si="2"/>
        <v>180000</v>
      </c>
      <c r="BQ333" s="129">
        <f t="shared" si="3"/>
        <v>225000</v>
      </c>
      <c r="BR333" s="129">
        <f t="shared" si="4"/>
        <v>360000</v>
      </c>
    </row>
    <row r="334" ht="14.25" customHeight="1">
      <c r="A334" s="63">
        <f t="shared" si="12"/>
        <v>331</v>
      </c>
      <c r="C334" s="205">
        <f t="shared" si="33"/>
        <v>75000</v>
      </c>
      <c r="D334" s="176">
        <f t="shared" si="34"/>
        <v>56994.19584</v>
      </c>
      <c r="E334" s="206">
        <f t="shared" si="5"/>
        <v>131994.1958</v>
      </c>
      <c r="F334" s="129"/>
      <c r="G334" s="205">
        <f t="shared" si="15"/>
        <v>12500</v>
      </c>
      <c r="H334" s="206">
        <f t="shared" si="16"/>
        <v>37500</v>
      </c>
      <c r="I334" s="129"/>
      <c r="J334" s="207">
        <f t="shared" si="35"/>
        <v>30130.74941</v>
      </c>
      <c r="K334" s="208">
        <f t="shared" si="54"/>
        <v>32206.07953</v>
      </c>
      <c r="L334" s="129"/>
      <c r="M334" s="129"/>
      <c r="N334" s="129"/>
      <c r="O334" s="129"/>
      <c r="P334" s="129"/>
      <c r="Q334" s="129">
        <v>0.0</v>
      </c>
      <c r="R334" s="129">
        <v>0.0</v>
      </c>
      <c r="S334" s="129">
        <f t="shared" ref="S334:T334" si="704">+IF(Q334=1,RAND(),0)</f>
        <v>0</v>
      </c>
      <c r="T334" s="129">
        <f t="shared" si="704"/>
        <v>0</v>
      </c>
      <c r="U334" s="129">
        <f>+IF(S334=0,0,IF(S334&lt;=Hoja2!$N$5,Hoja2!$M$5,IF(Hoja2!M333&lt;=Hoja2!$N$6,Hoja2!$M$6,IF(S334&lt;=Hoja2!$N$7,Hoja2!$M$7,IF(S334&lt;=Hoja2!$N$8,Hoja2!$M$8,IF(S334&lt;=Hoja2!$N$9,Hoja2!$M$9,6))))))</f>
        <v>0</v>
      </c>
      <c r="V334" s="129">
        <f>+IF(T334=0,0,IF(T334&lt;=Hoja2!$O$5,Hoja2!$M$5,IF(T334&lt;=Hoja2!$O$6,Hoja2!$M$6,IF(T334&lt;=Hoja2!$O$7,Hoja2!$M$7,IF(T334&lt;=Hoja2!$O$8,Hoja2!$M$8,IF(T334&lt;=Hoja2!$O$9,Hoja2!$M$9,IF(S334&lt;=Hoja2!$O$10,Hoja2!$M$10,IF(S334&lt;=Hoja2!$O$11,Hoja2!$M$11,8))))))))</f>
        <v>0</v>
      </c>
      <c r="W334" s="156" t="str">
        <f t="shared" si="7"/>
        <v>si</v>
      </c>
      <c r="X334" s="157" t="str">
        <f t="shared" si="8"/>
        <v>no</v>
      </c>
      <c r="Y334" s="129"/>
      <c r="Z334" s="129"/>
      <c r="AA334" s="158">
        <f t="shared" si="37"/>
        <v>0</v>
      </c>
      <c r="AB334" s="159">
        <f t="shared" si="38"/>
        <v>0</v>
      </c>
      <c r="AC334" s="159">
        <f t="shared" si="39"/>
        <v>0</v>
      </c>
      <c r="AD334" s="159">
        <f t="shared" si="40"/>
        <v>0</v>
      </c>
      <c r="AE334" s="209">
        <f t="shared" si="41"/>
        <v>0</v>
      </c>
      <c r="AF334" s="210">
        <f t="shared" si="42"/>
        <v>0</v>
      </c>
      <c r="AG334" s="210">
        <f t="shared" si="43"/>
        <v>73000</v>
      </c>
      <c r="AH334" s="210">
        <f t="shared" si="44"/>
        <v>0</v>
      </c>
      <c r="AI334" s="211">
        <f t="shared" si="45"/>
        <v>0</v>
      </c>
      <c r="AJ334" s="212">
        <f t="shared" si="46"/>
        <v>0</v>
      </c>
      <c r="AK334" s="129"/>
      <c r="AL334" s="213">
        <f t="shared" si="47"/>
        <v>110000</v>
      </c>
      <c r="AM334" s="214">
        <f t="shared" si="48"/>
        <v>0</v>
      </c>
      <c r="AN334" s="214">
        <f t="shared" si="49"/>
        <v>75000</v>
      </c>
      <c r="AO334" s="215">
        <f t="shared" si="23"/>
        <v>0</v>
      </c>
      <c r="AP334" s="172">
        <f t="shared" si="9"/>
        <v>228005.8042</v>
      </c>
      <c r="AQ334" s="129"/>
      <c r="AR334" s="216">
        <f t="shared" si="50"/>
        <v>35000</v>
      </c>
      <c r="AS334" s="217">
        <f t="shared" si="51"/>
        <v>27914.01378</v>
      </c>
      <c r="AT334" s="217">
        <f t="shared" si="24"/>
        <v>1000</v>
      </c>
      <c r="AU334" s="218">
        <f t="shared" si="30"/>
        <v>3000</v>
      </c>
      <c r="AV334" s="129"/>
      <c r="AW334" s="219">
        <f t="shared" ref="AW334:AX334" si="705">+IF(SUM(U329:U333)&gt;SUM(AW329:AW333),1,0)</f>
        <v>0</v>
      </c>
      <c r="AX334" s="220">
        <f t="shared" si="705"/>
        <v>0</v>
      </c>
      <c r="AY334" s="129"/>
      <c r="AZ334" s="181">
        <f t="shared" si="11"/>
        <v>2217.374947</v>
      </c>
      <c r="BA334" s="129"/>
      <c r="BB334" s="129"/>
      <c r="BC334" s="129"/>
      <c r="BD334" s="129"/>
      <c r="BE334" s="129"/>
      <c r="BF334" s="129"/>
      <c r="BG334" s="129"/>
      <c r="BH334" s="129"/>
      <c r="BI334" s="129"/>
      <c r="BJ334" s="129"/>
      <c r="BK334" s="129"/>
      <c r="BL334" s="129"/>
      <c r="BM334" s="129"/>
      <c r="BN334" s="129"/>
      <c r="BO334" s="129"/>
      <c r="BP334" s="129">
        <f t="shared" si="2"/>
        <v>180000</v>
      </c>
      <c r="BQ334" s="129">
        <f t="shared" si="3"/>
        <v>225000</v>
      </c>
      <c r="BR334" s="129">
        <f t="shared" si="4"/>
        <v>360000</v>
      </c>
    </row>
    <row r="335" ht="14.25" customHeight="1">
      <c r="A335" s="63">
        <f t="shared" si="12"/>
        <v>332</v>
      </c>
      <c r="C335" s="205">
        <f t="shared" si="33"/>
        <v>155200</v>
      </c>
      <c r="D335" s="176">
        <f t="shared" si="34"/>
        <v>70071.98894</v>
      </c>
      <c r="E335" s="206">
        <f t="shared" si="5"/>
        <v>225271.9889</v>
      </c>
      <c r="F335" s="129"/>
      <c r="G335" s="205">
        <f t="shared" si="15"/>
        <v>11500</v>
      </c>
      <c r="H335" s="206">
        <f t="shared" si="16"/>
        <v>34500</v>
      </c>
      <c r="I335" s="129"/>
      <c r="J335" s="207">
        <f t="shared" si="35"/>
        <v>39754.18004</v>
      </c>
      <c r="K335" s="208">
        <f t="shared" si="54"/>
        <v>55781.39494</v>
      </c>
      <c r="L335" s="129"/>
      <c r="M335" s="129"/>
      <c r="N335" s="129"/>
      <c r="O335" s="129"/>
      <c r="P335" s="129"/>
      <c r="Q335" s="129">
        <v>0.0</v>
      </c>
      <c r="R335" s="129">
        <v>0.0</v>
      </c>
      <c r="S335" s="129">
        <f t="shared" ref="S335:T335" si="706">+IF(Q335=1,RAND(),0)</f>
        <v>0</v>
      </c>
      <c r="T335" s="129">
        <f t="shared" si="706"/>
        <v>0</v>
      </c>
      <c r="U335" s="129">
        <f>+IF(S335=0,0,IF(S335&lt;=Hoja2!$N$5,Hoja2!$M$5,IF(Hoja2!M334&lt;=Hoja2!$N$6,Hoja2!$M$6,IF(S335&lt;=Hoja2!$N$7,Hoja2!$M$7,IF(S335&lt;=Hoja2!$N$8,Hoja2!$M$8,IF(S335&lt;=Hoja2!$N$9,Hoja2!$M$9,6))))))</f>
        <v>0</v>
      </c>
      <c r="V335" s="129">
        <f>+IF(T335=0,0,IF(T335&lt;=Hoja2!$O$5,Hoja2!$M$5,IF(T335&lt;=Hoja2!$O$6,Hoja2!$M$6,IF(T335&lt;=Hoja2!$O$7,Hoja2!$M$7,IF(T335&lt;=Hoja2!$O$8,Hoja2!$M$8,IF(T335&lt;=Hoja2!$O$9,Hoja2!$M$9,IF(S335&lt;=Hoja2!$O$10,Hoja2!$M$10,IF(S335&lt;=Hoja2!$O$11,Hoja2!$M$11,8))))))))</f>
        <v>0</v>
      </c>
      <c r="W335" s="156" t="str">
        <f t="shared" si="7"/>
        <v>si</v>
      </c>
      <c r="X335" s="157" t="str">
        <f t="shared" si="8"/>
        <v>no</v>
      </c>
      <c r="Y335" s="129"/>
      <c r="Z335" s="129"/>
      <c r="AA335" s="158">
        <f t="shared" si="37"/>
        <v>0</v>
      </c>
      <c r="AB335" s="159">
        <f t="shared" si="38"/>
        <v>0</v>
      </c>
      <c r="AC335" s="159">
        <f t="shared" si="39"/>
        <v>0</v>
      </c>
      <c r="AD335" s="159">
        <f t="shared" si="40"/>
        <v>0</v>
      </c>
      <c r="AE335" s="209">
        <f t="shared" si="41"/>
        <v>0</v>
      </c>
      <c r="AF335" s="210">
        <f t="shared" si="42"/>
        <v>0</v>
      </c>
      <c r="AG335" s="210">
        <f t="shared" si="43"/>
        <v>0</v>
      </c>
      <c r="AH335" s="210">
        <f t="shared" si="44"/>
        <v>0</v>
      </c>
      <c r="AI335" s="211">
        <f t="shared" si="45"/>
        <v>0</v>
      </c>
      <c r="AJ335" s="212">
        <f t="shared" si="46"/>
        <v>0</v>
      </c>
      <c r="AK335" s="129"/>
      <c r="AL335" s="213">
        <f t="shared" si="47"/>
        <v>115200</v>
      </c>
      <c r="AM335" s="214">
        <f t="shared" si="48"/>
        <v>0</v>
      </c>
      <c r="AN335" s="214">
        <f t="shared" si="49"/>
        <v>0</v>
      </c>
      <c r="AO335" s="215">
        <f t="shared" si="23"/>
        <v>0</v>
      </c>
      <c r="AP335" s="172">
        <f t="shared" si="9"/>
        <v>134728.0111</v>
      </c>
      <c r="AQ335" s="129"/>
      <c r="AR335" s="216">
        <f t="shared" si="50"/>
        <v>35000</v>
      </c>
      <c r="AS335" s="217">
        <f t="shared" si="51"/>
        <v>28922.2069</v>
      </c>
      <c r="AT335" s="217">
        <f t="shared" si="24"/>
        <v>1000</v>
      </c>
      <c r="AU335" s="218">
        <f t="shared" si="30"/>
        <v>3000</v>
      </c>
      <c r="AV335" s="129"/>
      <c r="AW335" s="219">
        <f t="shared" ref="AW335:AX335" si="707">+IF(SUM(U330:U334)&gt;SUM(AW330:AW334),1,0)</f>
        <v>1</v>
      </c>
      <c r="AX335" s="220">
        <f t="shared" si="707"/>
        <v>0</v>
      </c>
      <c r="AY335" s="129"/>
      <c r="AZ335" s="181">
        <f t="shared" si="11"/>
        <v>2589.887761</v>
      </c>
      <c r="BA335" s="129"/>
      <c r="BB335" s="129"/>
      <c r="BC335" s="129"/>
      <c r="BD335" s="129"/>
      <c r="BE335" s="129"/>
      <c r="BF335" s="129"/>
      <c r="BG335" s="129"/>
      <c r="BH335" s="129"/>
      <c r="BI335" s="129"/>
      <c r="BJ335" s="129"/>
      <c r="BK335" s="129"/>
      <c r="BL335" s="129"/>
      <c r="BM335" s="129"/>
      <c r="BN335" s="129"/>
      <c r="BO335" s="129"/>
      <c r="BP335" s="129">
        <f t="shared" si="2"/>
        <v>180000</v>
      </c>
      <c r="BQ335" s="129">
        <f t="shared" si="3"/>
        <v>225000</v>
      </c>
      <c r="BR335" s="129">
        <f t="shared" si="4"/>
        <v>360000</v>
      </c>
    </row>
    <row r="336" ht="14.25" customHeight="1">
      <c r="A336" s="63">
        <f t="shared" si="12"/>
        <v>333</v>
      </c>
      <c r="C336" s="205">
        <f t="shared" si="33"/>
        <v>115000</v>
      </c>
      <c r="D336" s="176">
        <f t="shared" si="34"/>
        <v>83959.72698</v>
      </c>
      <c r="E336" s="206">
        <f t="shared" si="5"/>
        <v>198959.727</v>
      </c>
      <c r="F336" s="129"/>
      <c r="G336" s="205">
        <f t="shared" si="15"/>
        <v>10500</v>
      </c>
      <c r="H336" s="206">
        <f t="shared" si="16"/>
        <v>31500</v>
      </c>
      <c r="I336" s="129"/>
      <c r="J336" s="207">
        <f t="shared" si="35"/>
        <v>50727.19237</v>
      </c>
      <c r="K336" s="208">
        <f t="shared" si="54"/>
        <v>78487.57226</v>
      </c>
      <c r="L336" s="129"/>
      <c r="M336" s="129"/>
      <c r="N336" s="129"/>
      <c r="O336" s="129"/>
      <c r="P336" s="129"/>
      <c r="Q336" s="129">
        <v>0.0</v>
      </c>
      <c r="R336" s="129">
        <v>1.0</v>
      </c>
      <c r="S336" s="129">
        <f t="shared" ref="S336:T336" si="708">+IF(Q336=1,RAND(),0)</f>
        <v>0</v>
      </c>
      <c r="T336" s="129">
        <f t="shared" si="708"/>
        <v>0.9951430181</v>
      </c>
      <c r="U336" s="129">
        <f>+IF(S336=0,0,IF(S336&lt;=Hoja2!$N$5,Hoja2!$M$5,IF(Hoja2!M335&lt;=Hoja2!$N$6,Hoja2!$M$6,IF(S336&lt;=Hoja2!$N$7,Hoja2!$M$7,IF(S336&lt;=Hoja2!$N$8,Hoja2!$M$8,IF(S336&lt;=Hoja2!$N$9,Hoja2!$M$9,6))))))</f>
        <v>0</v>
      </c>
      <c r="V336" s="129">
        <f>+IF(T336=0,0,IF(T336&lt;=Hoja2!$O$5,Hoja2!$M$5,IF(T336&lt;=Hoja2!$O$6,Hoja2!$M$6,IF(T336&lt;=Hoja2!$O$7,Hoja2!$M$7,IF(T336&lt;=Hoja2!$O$8,Hoja2!$M$8,IF(T336&lt;=Hoja2!$O$9,Hoja2!$M$9,IF(S336&lt;=Hoja2!$O$10,Hoja2!$M$10,IF(S336&lt;=Hoja2!$O$11,Hoja2!$M$11,8))))))))</f>
        <v>6</v>
      </c>
      <c r="W336" s="156" t="str">
        <f t="shared" si="7"/>
        <v>si</v>
      </c>
      <c r="X336" s="157" t="str">
        <f t="shared" si="8"/>
        <v>no</v>
      </c>
      <c r="Y336" s="129"/>
      <c r="Z336" s="129"/>
      <c r="AA336" s="158">
        <f t="shared" si="37"/>
        <v>0</v>
      </c>
      <c r="AB336" s="159">
        <f t="shared" si="38"/>
        <v>0</v>
      </c>
      <c r="AC336" s="159">
        <f t="shared" si="39"/>
        <v>0</v>
      </c>
      <c r="AD336" s="159">
        <f t="shared" si="40"/>
        <v>0</v>
      </c>
      <c r="AE336" s="209">
        <f t="shared" si="41"/>
        <v>0</v>
      </c>
      <c r="AF336" s="210">
        <f t="shared" si="42"/>
        <v>0</v>
      </c>
      <c r="AG336" s="210">
        <f t="shared" si="43"/>
        <v>0</v>
      </c>
      <c r="AH336" s="210">
        <f t="shared" si="44"/>
        <v>0</v>
      </c>
      <c r="AI336" s="211">
        <f t="shared" si="45"/>
        <v>0</v>
      </c>
      <c r="AJ336" s="212">
        <f t="shared" si="46"/>
        <v>0</v>
      </c>
      <c r="AK336" s="129"/>
      <c r="AL336" s="213">
        <f t="shared" si="47"/>
        <v>-5200</v>
      </c>
      <c r="AM336" s="214">
        <f t="shared" si="48"/>
        <v>0</v>
      </c>
      <c r="AN336" s="214">
        <f t="shared" si="49"/>
        <v>0</v>
      </c>
      <c r="AO336" s="215">
        <f t="shared" si="23"/>
        <v>0</v>
      </c>
      <c r="AP336" s="172">
        <f t="shared" si="9"/>
        <v>161040.273</v>
      </c>
      <c r="AQ336" s="129"/>
      <c r="AR336" s="216">
        <f t="shared" si="50"/>
        <v>35000</v>
      </c>
      <c r="AS336" s="217">
        <f t="shared" si="51"/>
        <v>28112.26196</v>
      </c>
      <c r="AT336" s="217">
        <f t="shared" si="24"/>
        <v>1000</v>
      </c>
      <c r="AU336" s="218">
        <f t="shared" si="30"/>
        <v>3000</v>
      </c>
      <c r="AV336" s="129"/>
      <c r="AW336" s="219">
        <f t="shared" ref="AW336:AX336" si="709">+IF(SUM(U331:U335)&gt;SUM(AW331:AW335),1,0)</f>
        <v>1</v>
      </c>
      <c r="AX336" s="220">
        <f t="shared" si="709"/>
        <v>0</v>
      </c>
      <c r="AY336" s="129"/>
      <c r="AZ336" s="181">
        <f t="shared" si="11"/>
        <v>1819.866057</v>
      </c>
      <c r="BA336" s="129"/>
      <c r="BB336" s="129"/>
      <c r="BC336" s="129"/>
      <c r="BD336" s="129"/>
      <c r="BE336" s="129"/>
      <c r="BF336" s="129"/>
      <c r="BG336" s="129"/>
      <c r="BH336" s="129"/>
      <c r="BI336" s="129"/>
      <c r="BJ336" s="129"/>
      <c r="BK336" s="129"/>
      <c r="BL336" s="129"/>
      <c r="BM336" s="129"/>
      <c r="BN336" s="129"/>
      <c r="BO336" s="129"/>
      <c r="BP336" s="129">
        <f t="shared" si="2"/>
        <v>180000</v>
      </c>
      <c r="BQ336" s="129">
        <f t="shared" si="3"/>
        <v>225000</v>
      </c>
      <c r="BR336" s="129">
        <f t="shared" si="4"/>
        <v>360000</v>
      </c>
    </row>
    <row r="337" ht="14.25" customHeight="1">
      <c r="A337" s="63">
        <f t="shared" si="12"/>
        <v>334</v>
      </c>
      <c r="C337" s="205">
        <f t="shared" si="33"/>
        <v>153000</v>
      </c>
      <c r="D337" s="176">
        <f t="shared" si="34"/>
        <v>96602.6079</v>
      </c>
      <c r="E337" s="206">
        <f t="shared" si="5"/>
        <v>249602.6079</v>
      </c>
      <c r="F337" s="129"/>
      <c r="G337" s="205">
        <f t="shared" si="15"/>
        <v>9500</v>
      </c>
      <c r="H337" s="206">
        <f t="shared" si="16"/>
        <v>28500</v>
      </c>
      <c r="I337" s="129"/>
      <c r="J337" s="207">
        <f t="shared" si="35"/>
        <v>59683.37096</v>
      </c>
      <c r="K337" s="208">
        <f t="shared" si="54"/>
        <v>100302.1863</v>
      </c>
      <c r="L337" s="129"/>
      <c r="M337" s="129"/>
      <c r="N337" s="129"/>
      <c r="O337" s="129"/>
      <c r="P337" s="129"/>
      <c r="Q337" s="129">
        <v>0.0</v>
      </c>
      <c r="R337" s="129">
        <v>0.0</v>
      </c>
      <c r="S337" s="129">
        <f t="shared" ref="S337:T337" si="710">+IF(Q337=1,RAND(),0)</f>
        <v>0</v>
      </c>
      <c r="T337" s="129">
        <f t="shared" si="710"/>
        <v>0</v>
      </c>
      <c r="U337" s="129">
        <f>+IF(S337=0,0,IF(S337&lt;=Hoja2!$N$5,Hoja2!$M$5,IF(Hoja2!M336&lt;=Hoja2!$N$6,Hoja2!$M$6,IF(S337&lt;=Hoja2!$N$7,Hoja2!$M$7,IF(S337&lt;=Hoja2!$N$8,Hoja2!$M$8,IF(S337&lt;=Hoja2!$N$9,Hoja2!$M$9,6))))))</f>
        <v>0</v>
      </c>
      <c r="V337" s="129">
        <f>+IF(T337=0,0,IF(T337&lt;=Hoja2!$O$5,Hoja2!$M$5,IF(T337&lt;=Hoja2!$O$6,Hoja2!$M$6,IF(T337&lt;=Hoja2!$O$7,Hoja2!$M$7,IF(T337&lt;=Hoja2!$O$8,Hoja2!$M$8,IF(T337&lt;=Hoja2!$O$9,Hoja2!$M$9,IF(S337&lt;=Hoja2!$O$10,Hoja2!$M$10,IF(S337&lt;=Hoja2!$O$11,Hoja2!$M$11,8))))))))</f>
        <v>0</v>
      </c>
      <c r="W337" s="156" t="str">
        <f t="shared" si="7"/>
        <v>si</v>
      </c>
      <c r="X337" s="157" t="str">
        <f t="shared" si="8"/>
        <v>no</v>
      </c>
      <c r="Y337" s="129"/>
      <c r="Z337" s="129"/>
      <c r="AA337" s="158">
        <f t="shared" si="37"/>
        <v>0</v>
      </c>
      <c r="AB337" s="159">
        <f t="shared" si="38"/>
        <v>0</v>
      </c>
      <c r="AC337" s="159">
        <f t="shared" si="39"/>
        <v>0</v>
      </c>
      <c r="AD337" s="159">
        <f t="shared" si="40"/>
        <v>0</v>
      </c>
      <c r="AE337" s="209">
        <f t="shared" si="41"/>
        <v>0</v>
      </c>
      <c r="AF337" s="210">
        <f t="shared" si="42"/>
        <v>0</v>
      </c>
      <c r="AG337" s="210">
        <f t="shared" si="43"/>
        <v>0</v>
      </c>
      <c r="AH337" s="210">
        <f t="shared" si="44"/>
        <v>0</v>
      </c>
      <c r="AI337" s="211">
        <f t="shared" si="45"/>
        <v>0</v>
      </c>
      <c r="AJ337" s="212">
        <f t="shared" si="46"/>
        <v>0</v>
      </c>
      <c r="AK337" s="129"/>
      <c r="AL337" s="213">
        <f t="shared" si="47"/>
        <v>73000</v>
      </c>
      <c r="AM337" s="214">
        <f t="shared" si="48"/>
        <v>0</v>
      </c>
      <c r="AN337" s="214">
        <f t="shared" si="49"/>
        <v>0</v>
      </c>
      <c r="AO337" s="215">
        <f t="shared" si="23"/>
        <v>0</v>
      </c>
      <c r="AP337" s="172">
        <f t="shared" si="9"/>
        <v>110397.3921</v>
      </c>
      <c r="AQ337" s="129"/>
      <c r="AR337" s="216">
        <f t="shared" si="50"/>
        <v>35000</v>
      </c>
      <c r="AS337" s="217">
        <f t="shared" si="51"/>
        <v>29357.11908</v>
      </c>
      <c r="AT337" s="217">
        <f t="shared" si="24"/>
        <v>1000</v>
      </c>
      <c r="AU337" s="218">
        <f t="shared" si="30"/>
        <v>3000</v>
      </c>
      <c r="AV337" s="129"/>
      <c r="AW337" s="219">
        <f t="shared" ref="AW337:AX337" si="711">+IF(SUM(U332:U336)&gt;SUM(AW332:AW336),1,0)</f>
        <v>0</v>
      </c>
      <c r="AX337" s="220">
        <f t="shared" si="711"/>
        <v>1</v>
      </c>
      <c r="AY337" s="129"/>
      <c r="AZ337" s="181">
        <f t="shared" si="11"/>
        <v>3096.431467</v>
      </c>
      <c r="BA337" s="129"/>
      <c r="BB337" s="129"/>
      <c r="BC337" s="129"/>
      <c r="BD337" s="129"/>
      <c r="BE337" s="129"/>
      <c r="BF337" s="129"/>
      <c r="BG337" s="129"/>
      <c r="BH337" s="129"/>
      <c r="BI337" s="129"/>
      <c r="BJ337" s="129"/>
      <c r="BK337" s="129"/>
      <c r="BL337" s="129"/>
      <c r="BM337" s="129"/>
      <c r="BN337" s="129"/>
      <c r="BO337" s="129"/>
      <c r="BP337" s="129">
        <f t="shared" si="2"/>
        <v>180000</v>
      </c>
      <c r="BQ337" s="129">
        <f t="shared" si="3"/>
        <v>225000</v>
      </c>
      <c r="BR337" s="129">
        <f t="shared" si="4"/>
        <v>360000</v>
      </c>
    </row>
    <row r="338" ht="14.25" customHeight="1">
      <c r="A338" s="63">
        <f t="shared" si="12"/>
        <v>335</v>
      </c>
      <c r="C338" s="205">
        <f t="shared" si="33"/>
        <v>118000</v>
      </c>
      <c r="D338" s="176">
        <f t="shared" si="34"/>
        <v>109801.3462</v>
      </c>
      <c r="E338" s="206">
        <f t="shared" si="5"/>
        <v>227801.3462</v>
      </c>
      <c r="F338" s="129"/>
      <c r="G338" s="205">
        <f t="shared" si="15"/>
        <v>8500</v>
      </c>
      <c r="H338" s="206">
        <f t="shared" si="16"/>
        <v>25500</v>
      </c>
      <c r="I338" s="129"/>
      <c r="J338" s="207">
        <f t="shared" si="35"/>
        <v>69414.19563</v>
      </c>
      <c r="K338" s="208">
        <f t="shared" si="54"/>
        <v>123619.5321</v>
      </c>
      <c r="L338" s="129"/>
      <c r="M338" s="129"/>
      <c r="N338" s="129"/>
      <c r="O338" s="129"/>
      <c r="P338" s="129"/>
      <c r="Q338" s="129">
        <v>0.0</v>
      </c>
      <c r="R338" s="129">
        <v>0.0</v>
      </c>
      <c r="S338" s="129">
        <f t="shared" ref="S338:T338" si="712">+IF(Q338=1,RAND(),0)</f>
        <v>0</v>
      </c>
      <c r="T338" s="129">
        <f t="shared" si="712"/>
        <v>0</v>
      </c>
      <c r="U338" s="129">
        <f>+IF(S338=0,0,IF(S338&lt;=Hoja2!$N$5,Hoja2!$M$5,IF(Hoja2!M337&lt;=Hoja2!$N$6,Hoja2!$M$6,IF(S338&lt;=Hoja2!$N$7,Hoja2!$M$7,IF(S338&lt;=Hoja2!$N$8,Hoja2!$M$8,IF(S338&lt;=Hoja2!$N$9,Hoja2!$M$9,6))))))</f>
        <v>0</v>
      </c>
      <c r="V338" s="129">
        <f>+IF(T338=0,0,IF(T338&lt;=Hoja2!$O$5,Hoja2!$M$5,IF(T338&lt;=Hoja2!$O$6,Hoja2!$M$6,IF(T338&lt;=Hoja2!$O$7,Hoja2!$M$7,IF(T338&lt;=Hoja2!$O$8,Hoja2!$M$8,IF(T338&lt;=Hoja2!$O$9,Hoja2!$M$9,IF(S338&lt;=Hoja2!$O$10,Hoja2!$M$10,IF(S338&lt;=Hoja2!$O$11,Hoja2!$M$11,8))))))))</f>
        <v>0</v>
      </c>
      <c r="W338" s="156" t="str">
        <f t="shared" si="7"/>
        <v>si</v>
      </c>
      <c r="X338" s="157" t="str">
        <f t="shared" si="8"/>
        <v>no</v>
      </c>
      <c r="Y338" s="129"/>
      <c r="Z338" s="129"/>
      <c r="AA338" s="158">
        <f t="shared" si="37"/>
        <v>0</v>
      </c>
      <c r="AB338" s="159">
        <f t="shared" si="38"/>
        <v>0</v>
      </c>
      <c r="AC338" s="159">
        <f t="shared" si="39"/>
        <v>0</v>
      </c>
      <c r="AD338" s="159">
        <f t="shared" si="40"/>
        <v>0</v>
      </c>
      <c r="AE338" s="209">
        <f t="shared" si="41"/>
        <v>0</v>
      </c>
      <c r="AF338" s="210">
        <f t="shared" si="42"/>
        <v>0</v>
      </c>
      <c r="AG338" s="210">
        <f t="shared" si="43"/>
        <v>0</v>
      </c>
      <c r="AH338" s="210">
        <f t="shared" si="44"/>
        <v>0</v>
      </c>
      <c r="AI338" s="211">
        <f t="shared" si="45"/>
        <v>0</v>
      </c>
      <c r="AJ338" s="212">
        <f t="shared" si="46"/>
        <v>0</v>
      </c>
      <c r="AK338" s="129"/>
      <c r="AL338" s="213">
        <f t="shared" si="47"/>
        <v>0</v>
      </c>
      <c r="AM338" s="214">
        <f t="shared" si="48"/>
        <v>0</v>
      </c>
      <c r="AN338" s="214">
        <f t="shared" si="49"/>
        <v>0</v>
      </c>
      <c r="AO338" s="215">
        <f t="shared" si="23"/>
        <v>0</v>
      </c>
      <c r="AP338" s="172">
        <f t="shared" si="9"/>
        <v>132198.6538</v>
      </c>
      <c r="AQ338" s="129"/>
      <c r="AR338" s="216">
        <f t="shared" si="50"/>
        <v>35000</v>
      </c>
      <c r="AS338" s="217">
        <f t="shared" si="51"/>
        <v>28801.26169</v>
      </c>
      <c r="AT338" s="217">
        <f t="shared" si="24"/>
        <v>1000</v>
      </c>
      <c r="AU338" s="218">
        <f t="shared" si="30"/>
        <v>3000</v>
      </c>
      <c r="AV338" s="129"/>
      <c r="AW338" s="219">
        <f t="shared" ref="AW338:AX338" si="713">+IF(SUM(U333:U337)&gt;SUM(AW333:AW337),1,0)</f>
        <v>0</v>
      </c>
      <c r="AX338" s="220">
        <f t="shared" si="713"/>
        <v>1</v>
      </c>
      <c r="AY338" s="129"/>
      <c r="AZ338" s="181">
        <f t="shared" si="11"/>
        <v>2442.152922</v>
      </c>
      <c r="BA338" s="129"/>
      <c r="BB338" s="129"/>
      <c r="BC338" s="129"/>
      <c r="BD338" s="129"/>
      <c r="BE338" s="129"/>
      <c r="BF338" s="129"/>
      <c r="BG338" s="129"/>
      <c r="BH338" s="129"/>
      <c r="BI338" s="129"/>
      <c r="BJ338" s="129"/>
      <c r="BK338" s="129"/>
      <c r="BL338" s="129"/>
      <c r="BM338" s="129"/>
      <c r="BN338" s="129"/>
      <c r="BO338" s="129"/>
      <c r="BP338" s="129">
        <f t="shared" si="2"/>
        <v>180000</v>
      </c>
      <c r="BQ338" s="129">
        <f t="shared" si="3"/>
        <v>225000</v>
      </c>
      <c r="BR338" s="129">
        <f t="shared" si="4"/>
        <v>360000</v>
      </c>
    </row>
    <row r="339" ht="14.25" customHeight="1">
      <c r="A339" s="63">
        <f t="shared" si="12"/>
        <v>336</v>
      </c>
      <c r="C339" s="205">
        <f t="shared" si="33"/>
        <v>83000</v>
      </c>
      <c r="D339" s="176">
        <f t="shared" si="34"/>
        <v>47629.06291</v>
      </c>
      <c r="E339" s="206">
        <f t="shared" si="5"/>
        <v>130629.0629</v>
      </c>
      <c r="F339" s="129"/>
      <c r="G339" s="205">
        <f t="shared" si="15"/>
        <v>7500</v>
      </c>
      <c r="H339" s="206">
        <f t="shared" si="16"/>
        <v>22500</v>
      </c>
      <c r="I339" s="129"/>
      <c r="J339" s="207">
        <f t="shared" si="35"/>
        <v>78989.24199</v>
      </c>
      <c r="K339" s="208">
        <f t="shared" si="54"/>
        <v>146399.6784</v>
      </c>
      <c r="L339" s="129"/>
      <c r="M339" s="129"/>
      <c r="N339" s="129"/>
      <c r="O339" s="129"/>
      <c r="P339" s="129"/>
      <c r="Q339" s="129">
        <v>1.0</v>
      </c>
      <c r="R339" s="129">
        <v>0.0</v>
      </c>
      <c r="S339" s="129">
        <f t="shared" ref="S339:T339" si="714">+IF(Q339=1,RAND(),0)</f>
        <v>0.5151043471</v>
      </c>
      <c r="T339" s="129">
        <f t="shared" si="714"/>
        <v>0</v>
      </c>
      <c r="U339" s="129">
        <f>+IF(S339=0,0,IF(S339&lt;=Hoja2!$N$5,Hoja2!$M$5,IF(Hoja2!M338&lt;=Hoja2!$N$6,Hoja2!$M$6,IF(S339&lt;=Hoja2!$N$7,Hoja2!$M$7,IF(S339&lt;=Hoja2!$N$8,Hoja2!$M$8,IF(S339&lt;=Hoja2!$N$9,Hoja2!$M$9,6))))))</f>
        <v>2</v>
      </c>
      <c r="V339" s="129">
        <f>+IF(T339=0,0,IF(T339&lt;=Hoja2!$O$5,Hoja2!$M$5,IF(T339&lt;=Hoja2!$O$6,Hoja2!$M$6,IF(T339&lt;=Hoja2!$O$7,Hoja2!$M$7,IF(T339&lt;=Hoja2!$O$8,Hoja2!$M$8,IF(T339&lt;=Hoja2!$O$9,Hoja2!$M$9,IF(S339&lt;=Hoja2!$O$10,Hoja2!$M$10,IF(S339&lt;=Hoja2!$O$11,Hoja2!$M$11,8))))))))</f>
        <v>0</v>
      </c>
      <c r="W339" s="156" t="str">
        <f t="shared" si="7"/>
        <v>si</v>
      </c>
      <c r="X339" s="157" t="str">
        <f t="shared" si="8"/>
        <v>no</v>
      </c>
      <c r="Y339" s="129"/>
      <c r="Z339" s="129"/>
      <c r="AA339" s="158">
        <f t="shared" si="37"/>
        <v>0</v>
      </c>
      <c r="AB339" s="159">
        <f t="shared" si="38"/>
        <v>0</v>
      </c>
      <c r="AC339" s="159">
        <f t="shared" si="39"/>
        <v>0</v>
      </c>
      <c r="AD339" s="159">
        <f t="shared" si="40"/>
        <v>0</v>
      </c>
      <c r="AE339" s="209">
        <f t="shared" si="41"/>
        <v>0</v>
      </c>
      <c r="AF339" s="210">
        <f t="shared" si="42"/>
        <v>0</v>
      </c>
      <c r="AG339" s="210">
        <f t="shared" si="43"/>
        <v>0</v>
      </c>
      <c r="AH339" s="210">
        <f t="shared" si="44"/>
        <v>0</v>
      </c>
      <c r="AI339" s="211">
        <f t="shared" si="45"/>
        <v>0</v>
      </c>
      <c r="AJ339" s="212">
        <f t="shared" si="46"/>
        <v>0</v>
      </c>
      <c r="AK339" s="129"/>
      <c r="AL339" s="213">
        <f t="shared" si="47"/>
        <v>0</v>
      </c>
      <c r="AM339" s="214">
        <f t="shared" si="48"/>
        <v>0</v>
      </c>
      <c r="AN339" s="214">
        <f t="shared" si="49"/>
        <v>75000</v>
      </c>
      <c r="AO339" s="215">
        <f t="shared" si="23"/>
        <v>0</v>
      </c>
      <c r="AP339" s="172">
        <f t="shared" si="9"/>
        <v>229370.9371</v>
      </c>
      <c r="AQ339" s="129"/>
      <c r="AR339" s="216">
        <f t="shared" si="50"/>
        <v>35000</v>
      </c>
      <c r="AS339" s="217">
        <f t="shared" si="51"/>
        <v>29172.28329</v>
      </c>
      <c r="AT339" s="217">
        <f t="shared" si="24"/>
        <v>1000</v>
      </c>
      <c r="AU339" s="218">
        <f t="shared" si="30"/>
        <v>3000</v>
      </c>
      <c r="AV339" s="129"/>
      <c r="AW339" s="219">
        <f t="shared" ref="AW339:AX339" si="715">+IF(SUM(U334:U338)&gt;SUM(AW334:AW338),1,0)</f>
        <v>0</v>
      </c>
      <c r="AX339" s="220">
        <f t="shared" si="715"/>
        <v>1</v>
      </c>
      <c r="AY339" s="129"/>
      <c r="AZ339" s="181">
        <f t="shared" si="11"/>
        <v>2660.115863</v>
      </c>
      <c r="BA339" s="129"/>
      <c r="BB339" s="129"/>
      <c r="BC339" s="129"/>
      <c r="BD339" s="129"/>
      <c r="BE339" s="129"/>
      <c r="BF339" s="129"/>
      <c r="BG339" s="129"/>
      <c r="BH339" s="129"/>
      <c r="BI339" s="129"/>
      <c r="BJ339" s="129"/>
      <c r="BK339" s="129"/>
      <c r="BL339" s="129"/>
      <c r="BM339" s="129"/>
      <c r="BN339" s="129"/>
      <c r="BO339" s="129"/>
      <c r="BP339" s="129">
        <f t="shared" si="2"/>
        <v>180000</v>
      </c>
      <c r="BQ339" s="129">
        <f t="shared" si="3"/>
        <v>225000</v>
      </c>
      <c r="BR339" s="129">
        <f t="shared" si="4"/>
        <v>360000</v>
      </c>
    </row>
    <row r="340" ht="14.25" customHeight="1">
      <c r="A340" s="63">
        <f t="shared" si="12"/>
        <v>337</v>
      </c>
      <c r="C340" s="205">
        <f t="shared" si="33"/>
        <v>48000</v>
      </c>
      <c r="D340" s="176">
        <f t="shared" si="34"/>
        <v>60922.83307</v>
      </c>
      <c r="E340" s="206">
        <f t="shared" si="5"/>
        <v>108922.8331</v>
      </c>
      <c r="F340" s="129"/>
      <c r="G340" s="205">
        <f t="shared" si="15"/>
        <v>6500</v>
      </c>
      <c r="H340" s="206">
        <f t="shared" si="16"/>
        <v>19500</v>
      </c>
      <c r="I340" s="129"/>
      <c r="J340" s="207">
        <f t="shared" si="35"/>
        <v>88374.68314</v>
      </c>
      <c r="K340" s="208">
        <f t="shared" si="54"/>
        <v>169799.9195</v>
      </c>
      <c r="L340" s="129"/>
      <c r="M340" s="129"/>
      <c r="N340" s="129"/>
      <c r="O340" s="129"/>
      <c r="P340" s="129"/>
      <c r="Q340" s="129">
        <v>0.0</v>
      </c>
      <c r="R340" s="129">
        <v>0.0</v>
      </c>
      <c r="S340" s="129">
        <f t="shared" ref="S340:T340" si="716">+IF(Q340=1,RAND(),0)</f>
        <v>0</v>
      </c>
      <c r="T340" s="129">
        <f t="shared" si="716"/>
        <v>0</v>
      </c>
      <c r="U340" s="129">
        <f>+IF(S340=0,0,IF(S340&lt;=Hoja2!$N$5,Hoja2!$M$5,IF(Hoja2!M339&lt;=Hoja2!$N$6,Hoja2!$M$6,IF(S340&lt;=Hoja2!$N$7,Hoja2!$M$7,IF(S340&lt;=Hoja2!$N$8,Hoja2!$M$8,IF(S340&lt;=Hoja2!$N$9,Hoja2!$M$9,6))))))</f>
        <v>0</v>
      </c>
      <c r="V340" s="129">
        <f>+IF(T340=0,0,IF(T340&lt;=Hoja2!$O$5,Hoja2!$M$5,IF(T340&lt;=Hoja2!$O$6,Hoja2!$M$6,IF(T340&lt;=Hoja2!$O$7,Hoja2!$M$7,IF(T340&lt;=Hoja2!$O$8,Hoja2!$M$8,IF(T340&lt;=Hoja2!$O$9,Hoja2!$M$9,IF(S340&lt;=Hoja2!$O$10,Hoja2!$M$10,IF(S340&lt;=Hoja2!$O$11,Hoja2!$M$11,8))))))))</f>
        <v>0</v>
      </c>
      <c r="W340" s="156" t="str">
        <f t="shared" si="7"/>
        <v>si</v>
      </c>
      <c r="X340" s="157" t="str">
        <f t="shared" si="8"/>
        <v>no</v>
      </c>
      <c r="Y340" s="129"/>
      <c r="Z340" s="129"/>
      <c r="AA340" s="158">
        <f t="shared" si="37"/>
        <v>0</v>
      </c>
      <c r="AB340" s="159">
        <f t="shared" si="38"/>
        <v>0</v>
      </c>
      <c r="AC340" s="159">
        <f t="shared" si="39"/>
        <v>0</v>
      </c>
      <c r="AD340" s="159">
        <f t="shared" si="40"/>
        <v>0</v>
      </c>
      <c r="AE340" s="209">
        <f t="shared" si="41"/>
        <v>0</v>
      </c>
      <c r="AF340" s="210">
        <f t="shared" si="42"/>
        <v>0</v>
      </c>
      <c r="AG340" s="210">
        <f t="shared" si="43"/>
        <v>0</v>
      </c>
      <c r="AH340" s="210">
        <f t="shared" si="44"/>
        <v>0</v>
      </c>
      <c r="AI340" s="211">
        <f t="shared" si="45"/>
        <v>0</v>
      </c>
      <c r="AJ340" s="212">
        <f t="shared" si="46"/>
        <v>0</v>
      </c>
      <c r="AK340" s="129"/>
      <c r="AL340" s="213">
        <f t="shared" si="47"/>
        <v>0</v>
      </c>
      <c r="AM340" s="214">
        <f t="shared" si="48"/>
        <v>0</v>
      </c>
      <c r="AN340" s="214">
        <f t="shared" si="49"/>
        <v>0</v>
      </c>
      <c r="AO340" s="215">
        <f t="shared" si="23"/>
        <v>0</v>
      </c>
      <c r="AP340" s="172">
        <f t="shared" si="9"/>
        <v>251077.1669</v>
      </c>
      <c r="AQ340" s="129"/>
      <c r="AR340" s="216">
        <f t="shared" si="50"/>
        <v>35000</v>
      </c>
      <c r="AS340" s="217">
        <f t="shared" si="51"/>
        <v>28706.22984</v>
      </c>
      <c r="AT340" s="217">
        <f t="shared" si="24"/>
        <v>1000</v>
      </c>
      <c r="AU340" s="218">
        <f t="shared" si="30"/>
        <v>3000</v>
      </c>
      <c r="AV340" s="129"/>
      <c r="AW340" s="219">
        <f t="shared" ref="AW340:AX340" si="717">+IF(SUM(U335:U339)&gt;SUM(AW335:AW339),1,0)</f>
        <v>0</v>
      </c>
      <c r="AX340" s="220">
        <f t="shared" si="717"/>
        <v>1</v>
      </c>
      <c r="AY340" s="129"/>
      <c r="AZ340" s="181">
        <f t="shared" si="11"/>
        <v>2022.814863</v>
      </c>
      <c r="BA340" s="129"/>
      <c r="BB340" s="129"/>
      <c r="BC340" s="129"/>
      <c r="BD340" s="129"/>
      <c r="BE340" s="129"/>
      <c r="BF340" s="129"/>
      <c r="BG340" s="129"/>
      <c r="BH340" s="129"/>
      <c r="BI340" s="129"/>
      <c r="BJ340" s="129"/>
      <c r="BK340" s="129"/>
      <c r="BL340" s="129"/>
      <c r="BM340" s="129"/>
      <c r="BN340" s="129"/>
      <c r="BO340" s="129"/>
      <c r="BP340" s="129">
        <f t="shared" si="2"/>
        <v>180000</v>
      </c>
      <c r="BQ340" s="129">
        <f t="shared" si="3"/>
        <v>225000</v>
      </c>
      <c r="BR340" s="129">
        <f t="shared" si="4"/>
        <v>360000</v>
      </c>
    </row>
    <row r="341" ht="14.25" customHeight="1">
      <c r="A341" s="63">
        <f t="shared" si="12"/>
        <v>338</v>
      </c>
      <c r="C341" s="205">
        <f t="shared" si="33"/>
        <v>13000</v>
      </c>
      <c r="D341" s="176">
        <f t="shared" si="34"/>
        <v>74372.59433</v>
      </c>
      <c r="E341" s="206">
        <f t="shared" si="5"/>
        <v>87372.59433</v>
      </c>
      <c r="F341" s="129"/>
      <c r="G341" s="205">
        <f t="shared" si="15"/>
        <v>5500</v>
      </c>
      <c r="H341" s="206">
        <f t="shared" si="16"/>
        <v>16500</v>
      </c>
      <c r="I341" s="129"/>
      <c r="J341" s="207">
        <f t="shared" si="35"/>
        <v>98396.57397</v>
      </c>
      <c r="K341" s="208">
        <f t="shared" si="54"/>
        <v>192034.0247</v>
      </c>
      <c r="L341" s="129"/>
      <c r="M341" s="129"/>
      <c r="N341" s="129"/>
      <c r="O341" s="129"/>
      <c r="P341" s="129"/>
      <c r="Q341" s="129">
        <v>0.0</v>
      </c>
      <c r="R341" s="129">
        <v>0.0</v>
      </c>
      <c r="S341" s="129">
        <f t="shared" ref="S341:T341" si="718">+IF(Q341=1,RAND(),0)</f>
        <v>0</v>
      </c>
      <c r="T341" s="129">
        <f t="shared" si="718"/>
        <v>0</v>
      </c>
      <c r="U341" s="129">
        <f>+IF(S341=0,0,IF(S341&lt;=Hoja2!$N$5,Hoja2!$M$5,IF(Hoja2!M340&lt;=Hoja2!$N$6,Hoja2!$M$6,IF(S341&lt;=Hoja2!$N$7,Hoja2!$M$7,IF(S341&lt;=Hoja2!$N$8,Hoja2!$M$8,IF(S341&lt;=Hoja2!$N$9,Hoja2!$M$9,6))))))</f>
        <v>0</v>
      </c>
      <c r="V341" s="129">
        <f>+IF(T341=0,0,IF(T341&lt;=Hoja2!$O$5,Hoja2!$M$5,IF(T341&lt;=Hoja2!$O$6,Hoja2!$M$6,IF(T341&lt;=Hoja2!$O$7,Hoja2!$M$7,IF(T341&lt;=Hoja2!$O$8,Hoja2!$M$8,IF(T341&lt;=Hoja2!$O$9,Hoja2!$M$9,IF(S341&lt;=Hoja2!$O$10,Hoja2!$M$10,IF(S341&lt;=Hoja2!$O$11,Hoja2!$M$11,8))))))))</f>
        <v>0</v>
      </c>
      <c r="W341" s="156" t="str">
        <f t="shared" si="7"/>
        <v>si</v>
      </c>
      <c r="X341" s="157" t="str">
        <f t="shared" si="8"/>
        <v>no</v>
      </c>
      <c r="Y341" s="129"/>
      <c r="Z341" s="129"/>
      <c r="AA341" s="158">
        <f t="shared" si="37"/>
        <v>0</v>
      </c>
      <c r="AB341" s="159">
        <f t="shared" si="38"/>
        <v>0</v>
      </c>
      <c r="AC341" s="159">
        <f t="shared" si="39"/>
        <v>0</v>
      </c>
      <c r="AD341" s="159">
        <f t="shared" si="40"/>
        <v>0</v>
      </c>
      <c r="AE341" s="209">
        <f t="shared" si="41"/>
        <v>0</v>
      </c>
      <c r="AF341" s="210">
        <f t="shared" si="42"/>
        <v>0</v>
      </c>
      <c r="AG341" s="210">
        <f t="shared" si="43"/>
        <v>0</v>
      </c>
      <c r="AH341" s="210">
        <f t="shared" si="44"/>
        <v>0</v>
      </c>
      <c r="AI341" s="211">
        <f t="shared" si="45"/>
        <v>0</v>
      </c>
      <c r="AJ341" s="212">
        <f t="shared" si="46"/>
        <v>0</v>
      </c>
      <c r="AK341" s="129"/>
      <c r="AL341" s="213">
        <f t="shared" si="47"/>
        <v>0</v>
      </c>
      <c r="AM341" s="214">
        <f t="shared" si="48"/>
        <v>0</v>
      </c>
      <c r="AN341" s="214">
        <f t="shared" si="49"/>
        <v>0</v>
      </c>
      <c r="AO341" s="215">
        <f t="shared" si="23"/>
        <v>0</v>
      </c>
      <c r="AP341" s="172">
        <f t="shared" si="9"/>
        <v>272627.4057</v>
      </c>
      <c r="AQ341" s="129"/>
      <c r="AR341" s="216">
        <f t="shared" si="50"/>
        <v>35000</v>
      </c>
      <c r="AS341" s="217">
        <f t="shared" si="51"/>
        <v>28550.23874</v>
      </c>
      <c r="AT341" s="217">
        <f t="shared" si="24"/>
        <v>1000</v>
      </c>
      <c r="AU341" s="218">
        <f t="shared" si="30"/>
        <v>3000</v>
      </c>
      <c r="AV341" s="129"/>
      <c r="AW341" s="219">
        <f t="shared" ref="AW341:AX341" si="719">+IF(SUM(U336:U340)&gt;SUM(AW336:AW340),1,0)</f>
        <v>1</v>
      </c>
      <c r="AX341" s="220">
        <f t="shared" si="719"/>
        <v>1</v>
      </c>
      <c r="AY341" s="129"/>
      <c r="AZ341" s="181">
        <f t="shared" si="11"/>
        <v>2153.381822</v>
      </c>
      <c r="BA341" s="129"/>
      <c r="BB341" s="129"/>
      <c r="BC341" s="129"/>
      <c r="BD341" s="129"/>
      <c r="BE341" s="129"/>
      <c r="BF341" s="129"/>
      <c r="BG341" s="129"/>
      <c r="BH341" s="129"/>
      <c r="BI341" s="129"/>
      <c r="BJ341" s="129"/>
      <c r="BK341" s="129"/>
      <c r="BL341" s="129"/>
      <c r="BM341" s="129"/>
      <c r="BN341" s="129"/>
      <c r="BO341" s="129"/>
      <c r="BP341" s="129">
        <f t="shared" si="2"/>
        <v>180000</v>
      </c>
      <c r="BQ341" s="129">
        <f t="shared" si="3"/>
        <v>225000</v>
      </c>
      <c r="BR341" s="129">
        <f t="shared" si="4"/>
        <v>360000</v>
      </c>
    </row>
    <row r="342" ht="14.25" customHeight="1">
      <c r="A342" s="63">
        <f t="shared" si="12"/>
        <v>339</v>
      </c>
      <c r="C342" s="205">
        <f t="shared" si="33"/>
        <v>0</v>
      </c>
      <c r="D342" s="176">
        <f t="shared" si="34"/>
        <v>105272.7357</v>
      </c>
      <c r="E342" s="206">
        <f t="shared" si="5"/>
        <v>105272.7357</v>
      </c>
      <c r="F342" s="129"/>
      <c r="G342" s="205">
        <f t="shared" si="15"/>
        <v>4500</v>
      </c>
      <c r="H342" s="206">
        <f t="shared" si="16"/>
        <v>13500</v>
      </c>
      <c r="I342" s="129"/>
      <c r="J342" s="207">
        <f t="shared" si="35"/>
        <v>107811.2411</v>
      </c>
      <c r="K342" s="208">
        <f t="shared" si="54"/>
        <v>104525.0498</v>
      </c>
      <c r="L342" s="129"/>
      <c r="M342" s="129"/>
      <c r="N342" s="129"/>
      <c r="O342" s="129"/>
      <c r="P342" s="129"/>
      <c r="Q342" s="129">
        <v>0.0</v>
      </c>
      <c r="R342" s="129">
        <v>0.0</v>
      </c>
      <c r="S342" s="129">
        <f t="shared" ref="S342:T342" si="720">+IF(Q342=1,RAND(),0)</f>
        <v>0</v>
      </c>
      <c r="T342" s="129">
        <f t="shared" si="720"/>
        <v>0</v>
      </c>
      <c r="U342" s="129">
        <f>+IF(S342=0,0,IF(S342&lt;=Hoja2!$N$5,Hoja2!$M$5,IF(Hoja2!M341&lt;=Hoja2!$N$6,Hoja2!$M$6,IF(S342&lt;=Hoja2!$N$7,Hoja2!$M$7,IF(S342&lt;=Hoja2!$N$8,Hoja2!$M$8,IF(S342&lt;=Hoja2!$N$9,Hoja2!$M$9,6))))))</f>
        <v>0</v>
      </c>
      <c r="V342" s="129">
        <f>+IF(T342=0,0,IF(T342&lt;=Hoja2!$O$5,Hoja2!$M$5,IF(T342&lt;=Hoja2!$O$6,Hoja2!$M$6,IF(T342&lt;=Hoja2!$O$7,Hoja2!$M$7,IF(T342&lt;=Hoja2!$O$8,Hoja2!$M$8,IF(T342&lt;=Hoja2!$O$9,Hoja2!$M$9,IF(S342&lt;=Hoja2!$O$10,Hoja2!$M$10,IF(S342&lt;=Hoja2!$O$11,Hoja2!$M$11,8))))))))</f>
        <v>0</v>
      </c>
      <c r="W342" s="156" t="str">
        <f t="shared" si="7"/>
        <v>si</v>
      </c>
      <c r="X342" s="157" t="str">
        <f t="shared" si="8"/>
        <v>no</v>
      </c>
      <c r="Y342" s="129"/>
      <c r="Z342" s="129"/>
      <c r="AA342" s="158">
        <f t="shared" si="37"/>
        <v>0</v>
      </c>
      <c r="AB342" s="159">
        <f t="shared" si="38"/>
        <v>0</v>
      </c>
      <c r="AC342" s="159">
        <f t="shared" si="39"/>
        <v>0</v>
      </c>
      <c r="AD342" s="159">
        <f t="shared" si="40"/>
        <v>0</v>
      </c>
      <c r="AE342" s="209">
        <f t="shared" si="41"/>
        <v>110000</v>
      </c>
      <c r="AF342" s="210">
        <f t="shared" si="42"/>
        <v>0</v>
      </c>
      <c r="AG342" s="210">
        <f t="shared" si="43"/>
        <v>0</v>
      </c>
      <c r="AH342" s="210">
        <f t="shared" si="44"/>
        <v>0</v>
      </c>
      <c r="AI342" s="211">
        <f t="shared" si="45"/>
        <v>0</v>
      </c>
      <c r="AJ342" s="212">
        <f t="shared" si="46"/>
        <v>0</v>
      </c>
      <c r="AK342" s="129"/>
      <c r="AL342" s="213">
        <f t="shared" si="47"/>
        <v>0</v>
      </c>
      <c r="AM342" s="214">
        <f t="shared" si="48"/>
        <v>0</v>
      </c>
      <c r="AN342" s="214">
        <f t="shared" si="49"/>
        <v>0</v>
      </c>
      <c r="AO342" s="215">
        <f t="shared" si="23"/>
        <v>0</v>
      </c>
      <c r="AP342" s="172">
        <f t="shared" si="9"/>
        <v>254727.2643</v>
      </c>
      <c r="AQ342" s="129"/>
      <c r="AR342" s="216">
        <f t="shared" si="50"/>
        <v>13000</v>
      </c>
      <c r="AS342" s="217">
        <f t="shared" si="51"/>
        <v>11099.85864</v>
      </c>
      <c r="AT342" s="217">
        <f t="shared" si="24"/>
        <v>1000</v>
      </c>
      <c r="AU342" s="218">
        <f t="shared" si="30"/>
        <v>3000</v>
      </c>
      <c r="AV342" s="129"/>
      <c r="AW342" s="219">
        <f t="shared" ref="AW342:AX342" si="721">+IF(SUM(U337:U341)&gt;SUM(AW337:AW341),1,0)</f>
        <v>1</v>
      </c>
      <c r="AX342" s="220">
        <f t="shared" si="721"/>
        <v>0</v>
      </c>
      <c r="AY342" s="129"/>
      <c r="AZ342" s="181">
        <f t="shared" si="11"/>
        <v>2665.605362</v>
      </c>
      <c r="BA342" s="129"/>
      <c r="BB342" s="129"/>
      <c r="BC342" s="129"/>
      <c r="BD342" s="129"/>
      <c r="BE342" s="129"/>
      <c r="BF342" s="129"/>
      <c r="BG342" s="129"/>
      <c r="BH342" s="129"/>
      <c r="BI342" s="129"/>
      <c r="BJ342" s="129"/>
      <c r="BK342" s="129"/>
      <c r="BL342" s="129"/>
      <c r="BM342" s="129"/>
      <c r="BN342" s="129"/>
      <c r="BO342" s="129"/>
      <c r="BP342" s="129">
        <f t="shared" si="2"/>
        <v>180000</v>
      </c>
      <c r="BQ342" s="129">
        <f t="shared" si="3"/>
        <v>225000</v>
      </c>
      <c r="BR342" s="129">
        <f t="shared" si="4"/>
        <v>360000</v>
      </c>
    </row>
    <row r="343" ht="14.25" customHeight="1">
      <c r="A343" s="63">
        <f t="shared" si="12"/>
        <v>340</v>
      </c>
      <c r="C343" s="205">
        <f t="shared" si="33"/>
        <v>0</v>
      </c>
      <c r="D343" s="176">
        <f t="shared" si="34"/>
        <v>72402.52076</v>
      </c>
      <c r="E343" s="206">
        <f t="shared" si="5"/>
        <v>72402.52076</v>
      </c>
      <c r="F343" s="129"/>
      <c r="G343" s="205">
        <f t="shared" si="15"/>
        <v>3500</v>
      </c>
      <c r="H343" s="206">
        <f t="shared" si="16"/>
        <v>10500</v>
      </c>
      <c r="I343" s="129"/>
      <c r="J343" s="207">
        <f t="shared" si="35"/>
        <v>7926.83059</v>
      </c>
      <c r="K343" s="208">
        <f t="shared" si="54"/>
        <v>54500.07298</v>
      </c>
      <c r="L343" s="129"/>
      <c r="M343" s="129"/>
      <c r="N343" s="129"/>
      <c r="O343" s="129"/>
      <c r="P343" s="129"/>
      <c r="Q343" s="129">
        <v>0.0</v>
      </c>
      <c r="R343" s="129">
        <v>0.0</v>
      </c>
      <c r="S343" s="129">
        <f t="shared" ref="S343:T343" si="722">+IF(Q343=1,RAND(),0)</f>
        <v>0</v>
      </c>
      <c r="T343" s="129">
        <f t="shared" si="722"/>
        <v>0</v>
      </c>
      <c r="U343" s="129">
        <f>+IF(S343=0,0,IF(S343&lt;=Hoja2!$N$5,Hoja2!$M$5,IF(Hoja2!M342&lt;=Hoja2!$N$6,Hoja2!$M$6,IF(S343&lt;=Hoja2!$N$7,Hoja2!$M$7,IF(S343&lt;=Hoja2!$N$8,Hoja2!$M$8,IF(S343&lt;=Hoja2!$N$9,Hoja2!$M$9,6))))))</f>
        <v>0</v>
      </c>
      <c r="V343" s="129">
        <f>+IF(T343=0,0,IF(T343&lt;=Hoja2!$O$5,Hoja2!$M$5,IF(T343&lt;=Hoja2!$O$6,Hoja2!$M$6,IF(T343&lt;=Hoja2!$O$7,Hoja2!$M$7,IF(T343&lt;=Hoja2!$O$8,Hoja2!$M$8,IF(T343&lt;=Hoja2!$O$9,Hoja2!$M$9,IF(S343&lt;=Hoja2!$O$10,Hoja2!$M$10,IF(S343&lt;=Hoja2!$O$11,Hoja2!$M$11,8))))))))</f>
        <v>0</v>
      </c>
      <c r="W343" s="156" t="str">
        <f t="shared" si="7"/>
        <v>si</v>
      </c>
      <c r="X343" s="157" t="str">
        <f t="shared" si="8"/>
        <v>si</v>
      </c>
      <c r="Y343" s="129"/>
      <c r="Z343" s="129"/>
      <c r="AA343" s="158">
        <f t="shared" si="37"/>
        <v>0</v>
      </c>
      <c r="AB343" s="159">
        <f t="shared" si="38"/>
        <v>110000</v>
      </c>
      <c r="AC343" s="159">
        <f t="shared" si="39"/>
        <v>0</v>
      </c>
      <c r="AD343" s="159">
        <f t="shared" si="40"/>
        <v>0</v>
      </c>
      <c r="AE343" s="209">
        <f t="shared" si="41"/>
        <v>0</v>
      </c>
      <c r="AF343" s="210">
        <f t="shared" si="42"/>
        <v>0</v>
      </c>
      <c r="AG343" s="210">
        <f t="shared" si="43"/>
        <v>73000</v>
      </c>
      <c r="AH343" s="210">
        <f t="shared" si="44"/>
        <v>0</v>
      </c>
      <c r="AI343" s="211">
        <f t="shared" si="45"/>
        <v>0</v>
      </c>
      <c r="AJ343" s="212">
        <f t="shared" si="46"/>
        <v>0</v>
      </c>
      <c r="AK343" s="129"/>
      <c r="AL343" s="213">
        <f t="shared" si="47"/>
        <v>0</v>
      </c>
      <c r="AM343" s="214">
        <f t="shared" si="48"/>
        <v>0</v>
      </c>
      <c r="AN343" s="214">
        <f t="shared" si="49"/>
        <v>75000</v>
      </c>
      <c r="AO343" s="215">
        <f t="shared" si="23"/>
        <v>0</v>
      </c>
      <c r="AP343" s="172">
        <f t="shared" si="9"/>
        <v>287597.4792</v>
      </c>
      <c r="AQ343" s="129"/>
      <c r="AR343" s="216">
        <f t="shared" si="50"/>
        <v>0</v>
      </c>
      <c r="AS343" s="217">
        <f t="shared" si="51"/>
        <v>-129.7850659</v>
      </c>
      <c r="AT343" s="217">
        <f t="shared" si="24"/>
        <v>1000</v>
      </c>
      <c r="AU343" s="218">
        <f t="shared" si="30"/>
        <v>3000</v>
      </c>
      <c r="AV343" s="129"/>
      <c r="AW343" s="219">
        <f t="shared" ref="AW343:AX343" si="723">+IF(SUM(U338:U342)&gt;SUM(AW338:AW342),1,0)</f>
        <v>0</v>
      </c>
      <c r="AX343" s="220">
        <f t="shared" si="723"/>
        <v>0</v>
      </c>
      <c r="AY343" s="129"/>
      <c r="AZ343" s="181">
        <f t="shared" si="11"/>
        <v>3085.76906</v>
      </c>
      <c r="BA343" s="129"/>
      <c r="BB343" s="129"/>
      <c r="BC343" s="129"/>
      <c r="BD343" s="129"/>
      <c r="BE343" s="129"/>
      <c r="BF343" s="129"/>
      <c r="BG343" s="129"/>
      <c r="BH343" s="129"/>
      <c r="BI343" s="129"/>
      <c r="BJ343" s="129"/>
      <c r="BK343" s="129"/>
      <c r="BL343" s="129"/>
      <c r="BM343" s="129"/>
      <c r="BN343" s="129"/>
      <c r="BO343" s="129"/>
      <c r="BP343" s="129">
        <f t="shared" si="2"/>
        <v>180000</v>
      </c>
      <c r="BQ343" s="129">
        <f t="shared" si="3"/>
        <v>225000</v>
      </c>
      <c r="BR343" s="129">
        <f t="shared" si="4"/>
        <v>360000</v>
      </c>
    </row>
    <row r="344" ht="14.25" customHeight="1">
      <c r="A344" s="63">
        <f t="shared" si="12"/>
        <v>341</v>
      </c>
      <c r="C344" s="205">
        <f t="shared" si="33"/>
        <v>0</v>
      </c>
      <c r="D344" s="176">
        <f t="shared" si="34"/>
        <v>74398.71671</v>
      </c>
      <c r="E344" s="206">
        <f t="shared" si="5"/>
        <v>74398.71671</v>
      </c>
      <c r="F344" s="129"/>
      <c r="G344" s="205">
        <f t="shared" si="15"/>
        <v>2500</v>
      </c>
      <c r="H344" s="206">
        <f t="shared" si="16"/>
        <v>7500</v>
      </c>
      <c r="I344" s="129"/>
      <c r="J344" s="207">
        <f t="shared" si="35"/>
        <v>18014.8047</v>
      </c>
      <c r="K344" s="208">
        <f t="shared" si="54"/>
        <v>4070.766127</v>
      </c>
      <c r="L344" s="129"/>
      <c r="M344" s="129"/>
      <c r="N344" s="129"/>
      <c r="O344" s="129"/>
      <c r="P344" s="129"/>
      <c r="Q344" s="129">
        <v>0.0</v>
      </c>
      <c r="R344" s="129">
        <v>0.0</v>
      </c>
      <c r="S344" s="129">
        <f t="shared" ref="S344:T344" si="724">+IF(Q344=1,RAND(),0)</f>
        <v>0</v>
      </c>
      <c r="T344" s="129">
        <f t="shared" si="724"/>
        <v>0</v>
      </c>
      <c r="U344" s="129">
        <f>+IF(S344=0,0,IF(S344&lt;=Hoja2!$N$5,Hoja2!$M$5,IF(Hoja2!M343&lt;=Hoja2!$N$6,Hoja2!$M$6,IF(S344&lt;=Hoja2!$N$7,Hoja2!$M$7,IF(S344&lt;=Hoja2!$N$8,Hoja2!$M$8,IF(S344&lt;=Hoja2!$N$9,Hoja2!$M$9,6))))))</f>
        <v>0</v>
      </c>
      <c r="V344" s="129">
        <f>+IF(T344=0,0,IF(T344&lt;=Hoja2!$O$5,Hoja2!$M$5,IF(T344&lt;=Hoja2!$O$6,Hoja2!$M$6,IF(T344&lt;=Hoja2!$O$7,Hoja2!$M$7,IF(T344&lt;=Hoja2!$O$8,Hoja2!$M$8,IF(T344&lt;=Hoja2!$O$9,Hoja2!$M$9,IF(S344&lt;=Hoja2!$O$10,Hoja2!$M$10,IF(S344&lt;=Hoja2!$O$11,Hoja2!$M$11,8))))))))</f>
        <v>0</v>
      </c>
      <c r="W344" s="156" t="str">
        <f t="shared" si="7"/>
        <v>si</v>
      </c>
      <c r="X344" s="157" t="str">
        <f t="shared" si="8"/>
        <v>si</v>
      </c>
      <c r="Y344" s="129"/>
      <c r="Z344" s="129"/>
      <c r="AA344" s="158">
        <f t="shared" si="37"/>
        <v>0</v>
      </c>
      <c r="AB344" s="159">
        <f t="shared" si="38"/>
        <v>0</v>
      </c>
      <c r="AC344" s="159">
        <f t="shared" si="39"/>
        <v>0</v>
      </c>
      <c r="AD344" s="159">
        <f t="shared" si="40"/>
        <v>0</v>
      </c>
      <c r="AE344" s="209">
        <f t="shared" si="41"/>
        <v>0</v>
      </c>
      <c r="AF344" s="210">
        <f t="shared" si="42"/>
        <v>0</v>
      </c>
      <c r="AG344" s="210">
        <f t="shared" si="43"/>
        <v>0</v>
      </c>
      <c r="AH344" s="210">
        <f t="shared" si="44"/>
        <v>0</v>
      </c>
      <c r="AI344" s="211">
        <f t="shared" si="45"/>
        <v>73000</v>
      </c>
      <c r="AJ344" s="212">
        <f t="shared" si="46"/>
        <v>0</v>
      </c>
      <c r="AK344" s="129"/>
      <c r="AL344" s="213">
        <f t="shared" si="47"/>
        <v>0</v>
      </c>
      <c r="AM344" s="214">
        <f t="shared" si="48"/>
        <v>0</v>
      </c>
      <c r="AN344" s="214">
        <f t="shared" si="49"/>
        <v>0</v>
      </c>
      <c r="AO344" s="215">
        <f t="shared" si="23"/>
        <v>0</v>
      </c>
      <c r="AP344" s="172">
        <f t="shared" si="9"/>
        <v>285601.2833</v>
      </c>
      <c r="AQ344" s="129"/>
      <c r="AR344" s="216">
        <f t="shared" si="50"/>
        <v>-18250</v>
      </c>
      <c r="AS344" s="217">
        <f t="shared" si="51"/>
        <v>-14746.19595</v>
      </c>
      <c r="AT344" s="217">
        <f t="shared" si="24"/>
        <v>1000</v>
      </c>
      <c r="AU344" s="218">
        <f t="shared" si="30"/>
        <v>3000</v>
      </c>
      <c r="AV344" s="129"/>
      <c r="AW344" s="219">
        <f t="shared" ref="AW344:AX344" si="725">+IF(SUM(U339:U343)&gt;SUM(AW339:AW343),1,0)</f>
        <v>0</v>
      </c>
      <c r="AX344" s="220">
        <f t="shared" si="725"/>
        <v>0</v>
      </c>
      <c r="AY344" s="129"/>
      <c r="AZ344" s="181">
        <f t="shared" si="11"/>
        <v>2821.494631</v>
      </c>
      <c r="BA344" s="129"/>
      <c r="BB344" s="129"/>
      <c r="BC344" s="129"/>
      <c r="BD344" s="129"/>
      <c r="BE344" s="129"/>
      <c r="BF344" s="129"/>
      <c r="BG344" s="129"/>
      <c r="BH344" s="129"/>
      <c r="BI344" s="129"/>
      <c r="BJ344" s="129"/>
      <c r="BK344" s="129"/>
      <c r="BL344" s="129"/>
      <c r="BM344" s="129"/>
      <c r="BN344" s="129"/>
      <c r="BO344" s="129"/>
      <c r="BP344" s="129">
        <f t="shared" si="2"/>
        <v>180000</v>
      </c>
      <c r="BQ344" s="129">
        <f t="shared" si="3"/>
        <v>225000</v>
      </c>
      <c r="BR344" s="129">
        <f t="shared" si="4"/>
        <v>360000</v>
      </c>
    </row>
    <row r="345" ht="14.25" customHeight="1">
      <c r="A345" s="63">
        <f t="shared" si="12"/>
        <v>342</v>
      </c>
      <c r="C345" s="205">
        <f t="shared" si="33"/>
        <v>56750</v>
      </c>
      <c r="D345" s="176">
        <f t="shared" si="34"/>
        <v>32273.90163</v>
      </c>
      <c r="E345" s="206">
        <f t="shared" si="5"/>
        <v>89023.90163</v>
      </c>
      <c r="F345" s="129"/>
      <c r="G345" s="205">
        <f t="shared" si="15"/>
        <v>1500</v>
      </c>
      <c r="H345" s="206">
        <f t="shared" si="16"/>
        <v>4500</v>
      </c>
      <c r="I345" s="129"/>
      <c r="J345" s="207">
        <f t="shared" si="35"/>
        <v>28592.19657</v>
      </c>
      <c r="K345" s="208">
        <f t="shared" si="54"/>
        <v>26789.11754</v>
      </c>
      <c r="L345" s="129"/>
      <c r="M345" s="129"/>
      <c r="N345" s="129"/>
      <c r="O345" s="129"/>
      <c r="P345" s="129"/>
      <c r="Q345" s="129">
        <v>0.0</v>
      </c>
      <c r="R345" s="129">
        <v>0.0</v>
      </c>
      <c r="S345" s="129">
        <f t="shared" ref="S345:T345" si="726">+IF(Q345=1,RAND(),0)</f>
        <v>0</v>
      </c>
      <c r="T345" s="129">
        <f t="shared" si="726"/>
        <v>0</v>
      </c>
      <c r="U345" s="129">
        <f>+IF(S345=0,0,IF(S345&lt;=Hoja2!$N$5,Hoja2!$M$5,IF(Hoja2!M344&lt;=Hoja2!$N$6,Hoja2!$M$6,IF(S345&lt;=Hoja2!$N$7,Hoja2!$M$7,IF(S345&lt;=Hoja2!$N$8,Hoja2!$M$8,IF(S345&lt;=Hoja2!$N$9,Hoja2!$M$9,6))))))</f>
        <v>0</v>
      </c>
      <c r="V345" s="129">
        <f>+IF(T345=0,0,IF(T345&lt;=Hoja2!$O$5,Hoja2!$M$5,IF(T345&lt;=Hoja2!$O$6,Hoja2!$M$6,IF(T345&lt;=Hoja2!$O$7,Hoja2!$M$7,IF(T345&lt;=Hoja2!$O$8,Hoja2!$M$8,IF(T345&lt;=Hoja2!$O$9,Hoja2!$M$9,IF(S345&lt;=Hoja2!$O$10,Hoja2!$M$10,IF(S345&lt;=Hoja2!$O$11,Hoja2!$M$11,8))))))))</f>
        <v>0</v>
      </c>
      <c r="W345" s="156" t="str">
        <f t="shared" si="7"/>
        <v>si</v>
      </c>
      <c r="X345" s="157" t="str">
        <f t="shared" si="8"/>
        <v>si</v>
      </c>
      <c r="Y345" s="129"/>
      <c r="Z345" s="129"/>
      <c r="AA345" s="158">
        <f t="shared" si="37"/>
        <v>0</v>
      </c>
      <c r="AB345" s="159">
        <f t="shared" si="38"/>
        <v>0</v>
      </c>
      <c r="AC345" s="159">
        <f t="shared" si="39"/>
        <v>0</v>
      </c>
      <c r="AD345" s="159">
        <f t="shared" si="40"/>
        <v>0</v>
      </c>
      <c r="AE345" s="209">
        <f t="shared" si="41"/>
        <v>0</v>
      </c>
      <c r="AF345" s="210">
        <f t="shared" si="42"/>
        <v>0</v>
      </c>
      <c r="AG345" s="210">
        <f t="shared" si="43"/>
        <v>0</v>
      </c>
      <c r="AH345" s="210">
        <f t="shared" si="44"/>
        <v>0</v>
      </c>
      <c r="AI345" s="211">
        <f t="shared" si="45"/>
        <v>0</v>
      </c>
      <c r="AJ345" s="212">
        <f t="shared" si="46"/>
        <v>73000</v>
      </c>
      <c r="AK345" s="129"/>
      <c r="AL345" s="213">
        <f t="shared" si="47"/>
        <v>110000</v>
      </c>
      <c r="AM345" s="214">
        <f t="shared" si="48"/>
        <v>0</v>
      </c>
      <c r="AN345" s="214">
        <f t="shared" si="49"/>
        <v>0</v>
      </c>
      <c r="AO345" s="215">
        <f t="shared" si="23"/>
        <v>0</v>
      </c>
      <c r="AP345" s="172">
        <f t="shared" si="9"/>
        <v>270976.0984</v>
      </c>
      <c r="AQ345" s="129"/>
      <c r="AR345" s="216">
        <f t="shared" si="50"/>
        <v>35000</v>
      </c>
      <c r="AS345" s="217">
        <f t="shared" si="51"/>
        <v>29374.81508</v>
      </c>
      <c r="AT345" s="217">
        <f t="shared" si="24"/>
        <v>1000</v>
      </c>
      <c r="AU345" s="218">
        <f t="shared" si="30"/>
        <v>3000</v>
      </c>
      <c r="AV345" s="129"/>
      <c r="AW345" s="219">
        <f t="shared" ref="AW345:AX345" si="727">+IF(SUM(U340:U344)&gt;SUM(AW340:AW344),1,0)</f>
        <v>0</v>
      </c>
      <c r="AX345" s="220">
        <f t="shared" si="727"/>
        <v>0</v>
      </c>
      <c r="AY345" s="129"/>
      <c r="AZ345" s="181">
        <f t="shared" si="11"/>
        <v>2225.085799</v>
      </c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>
        <f t="shared" si="2"/>
        <v>180000</v>
      </c>
      <c r="BQ345" s="129">
        <f t="shared" si="3"/>
        <v>225000</v>
      </c>
      <c r="BR345" s="129">
        <f t="shared" si="4"/>
        <v>360000</v>
      </c>
    </row>
    <row r="346" ht="14.25" customHeight="1">
      <c r="A346" s="63">
        <f t="shared" si="12"/>
        <v>343</v>
      </c>
      <c r="C346" s="205">
        <f t="shared" si="33"/>
        <v>136950</v>
      </c>
      <c r="D346" s="176">
        <f t="shared" si="34"/>
        <v>45128.23864</v>
      </c>
      <c r="E346" s="206">
        <f t="shared" si="5"/>
        <v>182078.2386</v>
      </c>
      <c r="F346" s="129"/>
      <c r="G346" s="205">
        <f t="shared" si="15"/>
        <v>500</v>
      </c>
      <c r="H346" s="206">
        <f t="shared" si="16"/>
        <v>1500</v>
      </c>
      <c r="I346" s="129"/>
      <c r="J346" s="207">
        <f t="shared" si="35"/>
        <v>38106.7164</v>
      </c>
      <c r="K346" s="208">
        <f t="shared" si="54"/>
        <v>49624.06392</v>
      </c>
      <c r="L346" s="129"/>
      <c r="M346" s="129"/>
      <c r="N346" s="129"/>
      <c r="O346" s="129"/>
      <c r="P346" s="129"/>
      <c r="Q346" s="129">
        <v>0.0</v>
      </c>
      <c r="R346" s="129">
        <v>0.0</v>
      </c>
      <c r="S346" s="129">
        <f t="shared" ref="S346:T346" si="728">+IF(Q346=1,RAND(),0)</f>
        <v>0</v>
      </c>
      <c r="T346" s="129">
        <f t="shared" si="728"/>
        <v>0</v>
      </c>
      <c r="U346" s="129">
        <f>+IF(S346=0,0,IF(S346&lt;=Hoja2!$N$5,Hoja2!$M$5,IF(Hoja2!M345&lt;=Hoja2!$N$6,Hoja2!$M$6,IF(S346&lt;=Hoja2!$N$7,Hoja2!$M$7,IF(S346&lt;=Hoja2!$N$8,Hoja2!$M$8,IF(S346&lt;=Hoja2!$N$9,Hoja2!$M$9,6))))))</f>
        <v>0</v>
      </c>
      <c r="V346" s="129">
        <f>+IF(T346=0,0,IF(T346&lt;=Hoja2!$O$5,Hoja2!$M$5,IF(T346&lt;=Hoja2!$O$6,Hoja2!$M$6,IF(T346&lt;=Hoja2!$O$7,Hoja2!$M$7,IF(T346&lt;=Hoja2!$O$8,Hoja2!$M$8,IF(T346&lt;=Hoja2!$O$9,Hoja2!$M$9,IF(S346&lt;=Hoja2!$O$10,Hoja2!$M$10,IF(S346&lt;=Hoja2!$O$11,Hoja2!$M$11,8))))))))</f>
        <v>0</v>
      </c>
      <c r="W346" s="156" t="str">
        <f t="shared" si="7"/>
        <v>si</v>
      </c>
      <c r="X346" s="157" t="str">
        <f t="shared" si="8"/>
        <v>si</v>
      </c>
      <c r="Y346" s="129"/>
      <c r="Z346" s="129"/>
      <c r="AA346" s="158">
        <f t="shared" si="37"/>
        <v>0</v>
      </c>
      <c r="AB346" s="159">
        <f t="shared" si="38"/>
        <v>0</v>
      </c>
      <c r="AC346" s="159">
        <f t="shared" si="39"/>
        <v>0</v>
      </c>
      <c r="AD346" s="159">
        <f t="shared" si="40"/>
        <v>0</v>
      </c>
      <c r="AE346" s="209">
        <f t="shared" si="41"/>
        <v>0</v>
      </c>
      <c r="AF346" s="210">
        <f t="shared" si="42"/>
        <v>0</v>
      </c>
      <c r="AG346" s="210">
        <f t="shared" si="43"/>
        <v>0</v>
      </c>
      <c r="AH346" s="210">
        <f t="shared" si="44"/>
        <v>0</v>
      </c>
      <c r="AI346" s="211">
        <f t="shared" si="45"/>
        <v>0</v>
      </c>
      <c r="AJ346" s="212">
        <f t="shared" si="46"/>
        <v>0</v>
      </c>
      <c r="AK346" s="129"/>
      <c r="AL346" s="213">
        <f t="shared" si="47"/>
        <v>115200</v>
      </c>
      <c r="AM346" s="214">
        <f t="shared" si="48"/>
        <v>0</v>
      </c>
      <c r="AN346" s="214">
        <f t="shared" si="49"/>
        <v>0</v>
      </c>
      <c r="AO346" s="215">
        <f t="shared" si="23"/>
        <v>0</v>
      </c>
      <c r="AP346" s="172">
        <f t="shared" si="9"/>
        <v>177921.7614</v>
      </c>
      <c r="AQ346" s="129"/>
      <c r="AR346" s="216">
        <f t="shared" si="50"/>
        <v>35000</v>
      </c>
      <c r="AS346" s="217">
        <f t="shared" si="51"/>
        <v>29145.66299</v>
      </c>
      <c r="AT346" s="217">
        <f t="shared" si="24"/>
        <v>1000</v>
      </c>
      <c r="AU346" s="218">
        <f t="shared" si="30"/>
        <v>3000</v>
      </c>
      <c r="AV346" s="129"/>
      <c r="AW346" s="219">
        <f t="shared" ref="AW346:AX346" si="729">+IF(SUM(U341:U345)&gt;SUM(AW341:AW345),1,0)</f>
        <v>0</v>
      </c>
      <c r="AX346" s="220">
        <f t="shared" si="729"/>
        <v>0</v>
      </c>
      <c r="AY346" s="129"/>
      <c r="AZ346" s="181">
        <f t="shared" si="11"/>
        <v>2427.57469</v>
      </c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>
        <f t="shared" si="2"/>
        <v>180000</v>
      </c>
      <c r="BQ346" s="129">
        <f t="shared" si="3"/>
        <v>225000</v>
      </c>
      <c r="BR346" s="129">
        <f t="shared" si="4"/>
        <v>360000</v>
      </c>
    </row>
    <row r="347" ht="14.25" customHeight="1">
      <c r="A347" s="63">
        <f t="shared" si="12"/>
        <v>344</v>
      </c>
      <c r="C347" s="205">
        <f t="shared" si="33"/>
        <v>169750</v>
      </c>
      <c r="D347" s="176">
        <f t="shared" si="34"/>
        <v>58270.40014</v>
      </c>
      <c r="E347" s="206">
        <f t="shared" si="5"/>
        <v>228020.4001</v>
      </c>
      <c r="F347" s="129"/>
      <c r="G347" s="205">
        <f t="shared" si="15"/>
        <v>17750</v>
      </c>
      <c r="H347" s="206">
        <f t="shared" si="16"/>
        <v>53250</v>
      </c>
      <c r="I347" s="129"/>
      <c r="J347" s="207">
        <f t="shared" si="35"/>
        <v>47860.99809</v>
      </c>
      <c r="K347" s="208">
        <f t="shared" si="54"/>
        <v>72552.11147</v>
      </c>
      <c r="L347" s="129"/>
      <c r="M347" s="129"/>
      <c r="N347" s="129"/>
      <c r="O347" s="129"/>
      <c r="P347" s="129"/>
      <c r="Q347" s="129">
        <v>1.0</v>
      </c>
      <c r="R347" s="129">
        <v>0.0</v>
      </c>
      <c r="S347" s="129">
        <f t="shared" ref="S347:T347" si="730">+IF(Q347=1,RAND(),0)</f>
        <v>0.5454215026</v>
      </c>
      <c r="T347" s="129">
        <f t="shared" si="730"/>
        <v>0</v>
      </c>
      <c r="U347" s="129">
        <f>+IF(S347=0,0,IF(S347&lt;=Hoja2!$N$5,Hoja2!$M$5,IF(Hoja2!M346&lt;=Hoja2!$N$6,Hoja2!$M$6,IF(S347&lt;=Hoja2!$N$7,Hoja2!$M$7,IF(S347&lt;=Hoja2!$N$8,Hoja2!$M$8,IF(S347&lt;=Hoja2!$N$9,Hoja2!$M$9,6))))))</f>
        <v>2</v>
      </c>
      <c r="V347" s="129">
        <f>+IF(T347=0,0,IF(T347&lt;=Hoja2!$O$5,Hoja2!$M$5,IF(T347&lt;=Hoja2!$O$6,Hoja2!$M$6,IF(T347&lt;=Hoja2!$O$7,Hoja2!$M$7,IF(T347&lt;=Hoja2!$O$8,Hoja2!$M$8,IF(T347&lt;=Hoja2!$O$9,Hoja2!$M$9,IF(S347&lt;=Hoja2!$O$10,Hoja2!$M$10,IF(S347&lt;=Hoja2!$O$11,Hoja2!$M$11,8))))))))</f>
        <v>0</v>
      </c>
      <c r="W347" s="156" t="str">
        <f t="shared" si="7"/>
        <v>si</v>
      </c>
      <c r="X347" s="157" t="str">
        <f t="shared" si="8"/>
        <v>no</v>
      </c>
      <c r="Y347" s="129"/>
      <c r="Z347" s="129"/>
      <c r="AA347" s="158">
        <f t="shared" si="37"/>
        <v>0</v>
      </c>
      <c r="AB347" s="159">
        <f t="shared" si="38"/>
        <v>0</v>
      </c>
      <c r="AC347" s="159">
        <f t="shared" si="39"/>
        <v>0</v>
      </c>
      <c r="AD347" s="159">
        <f t="shared" si="40"/>
        <v>0</v>
      </c>
      <c r="AE347" s="209">
        <f t="shared" si="41"/>
        <v>0</v>
      </c>
      <c r="AF347" s="210">
        <f t="shared" si="42"/>
        <v>0</v>
      </c>
      <c r="AG347" s="210">
        <f t="shared" si="43"/>
        <v>0</v>
      </c>
      <c r="AH347" s="210">
        <f t="shared" si="44"/>
        <v>0</v>
      </c>
      <c r="AI347" s="211">
        <f t="shared" si="45"/>
        <v>0</v>
      </c>
      <c r="AJ347" s="212">
        <f t="shared" si="46"/>
        <v>0</v>
      </c>
      <c r="AK347" s="129"/>
      <c r="AL347" s="213">
        <f t="shared" si="47"/>
        <v>67800</v>
      </c>
      <c r="AM347" s="214">
        <f t="shared" si="48"/>
        <v>0</v>
      </c>
      <c r="AN347" s="214">
        <f t="shared" si="49"/>
        <v>0</v>
      </c>
      <c r="AO347" s="215">
        <f t="shared" si="23"/>
        <v>73000</v>
      </c>
      <c r="AP347" s="172">
        <f t="shared" si="9"/>
        <v>131979.5999</v>
      </c>
      <c r="AQ347" s="129"/>
      <c r="AR347" s="216">
        <f t="shared" si="50"/>
        <v>35000</v>
      </c>
      <c r="AS347" s="217">
        <f t="shared" si="51"/>
        <v>28857.8385</v>
      </c>
      <c r="AT347" s="217">
        <f t="shared" si="24"/>
        <v>1000</v>
      </c>
      <c r="AU347" s="218">
        <f t="shared" si="30"/>
        <v>3000</v>
      </c>
      <c r="AV347" s="129"/>
      <c r="AW347" s="219">
        <f t="shared" ref="AW347:AX347" si="731">+IF(SUM(U342:U346)&gt;SUM(AW342:AW346),1,0)</f>
        <v>0</v>
      </c>
      <c r="AX347" s="220">
        <f t="shared" si="731"/>
        <v>0</v>
      </c>
      <c r="AY347" s="129"/>
      <c r="AZ347" s="181">
        <f t="shared" si="11"/>
        <v>3060.298454</v>
      </c>
      <c r="BA347" s="129"/>
      <c r="BB347" s="129"/>
      <c r="BC347" s="129"/>
      <c r="BD347" s="129"/>
      <c r="BE347" s="129"/>
      <c r="BF347" s="129"/>
      <c r="BG347" s="129"/>
      <c r="BH347" s="129"/>
      <c r="BI347" s="129"/>
      <c r="BJ347" s="129"/>
      <c r="BK347" s="129"/>
      <c r="BL347" s="129"/>
      <c r="BM347" s="129"/>
      <c r="BN347" s="129"/>
      <c r="BO347" s="129"/>
      <c r="BP347" s="129">
        <f t="shared" si="2"/>
        <v>180000</v>
      </c>
      <c r="BQ347" s="129">
        <f t="shared" si="3"/>
        <v>225000</v>
      </c>
      <c r="BR347" s="129">
        <f t="shared" si="4"/>
        <v>360000</v>
      </c>
    </row>
    <row r="348" ht="14.25" customHeight="1">
      <c r="A348" s="63">
        <f t="shared" si="12"/>
        <v>345</v>
      </c>
      <c r="C348" s="205">
        <f t="shared" si="33"/>
        <v>134750</v>
      </c>
      <c r="D348" s="176">
        <f t="shared" si="34"/>
        <v>71231.85107</v>
      </c>
      <c r="E348" s="206">
        <f t="shared" si="5"/>
        <v>205981.8511</v>
      </c>
      <c r="F348" s="129"/>
      <c r="G348" s="205">
        <f t="shared" si="15"/>
        <v>35000</v>
      </c>
      <c r="H348" s="206">
        <f t="shared" si="16"/>
        <v>105000</v>
      </c>
      <c r="I348" s="129"/>
      <c r="J348" s="207">
        <f t="shared" si="35"/>
        <v>57478.85713</v>
      </c>
      <c r="K348" s="208">
        <f t="shared" si="54"/>
        <v>96136.55935</v>
      </c>
      <c r="L348" s="129"/>
      <c r="M348" s="129"/>
      <c r="N348" s="129"/>
      <c r="O348" s="129"/>
      <c r="P348" s="129"/>
      <c r="Q348" s="129">
        <v>0.0</v>
      </c>
      <c r="R348" s="129">
        <v>1.0</v>
      </c>
      <c r="S348" s="129">
        <f t="shared" ref="S348:T348" si="732">+IF(Q348=1,RAND(),0)</f>
        <v>0</v>
      </c>
      <c r="T348" s="129">
        <f t="shared" si="732"/>
        <v>0.5400848342</v>
      </c>
      <c r="U348" s="129">
        <f>+IF(S348=0,0,IF(S348&lt;=Hoja2!$N$5,Hoja2!$M$5,IF(Hoja2!M347&lt;=Hoja2!$N$6,Hoja2!$M$6,IF(S348&lt;=Hoja2!$N$7,Hoja2!$M$7,IF(S348&lt;=Hoja2!$N$8,Hoja2!$M$8,IF(S348&lt;=Hoja2!$N$9,Hoja2!$M$9,6))))))</f>
        <v>0</v>
      </c>
      <c r="V348" s="129">
        <f>+IF(T348=0,0,IF(T348&lt;=Hoja2!$O$5,Hoja2!$M$5,IF(T348&lt;=Hoja2!$O$6,Hoja2!$M$6,IF(T348&lt;=Hoja2!$O$7,Hoja2!$M$7,IF(T348&lt;=Hoja2!$O$8,Hoja2!$M$8,IF(T348&lt;=Hoja2!$O$9,Hoja2!$M$9,IF(S348&lt;=Hoja2!$O$10,Hoja2!$M$10,IF(S348&lt;=Hoja2!$O$11,Hoja2!$M$11,8))))))))</f>
        <v>3</v>
      </c>
      <c r="W348" s="156" t="str">
        <f t="shared" si="7"/>
        <v>si</v>
      </c>
      <c r="X348" s="157" t="str">
        <f t="shared" si="8"/>
        <v>no</v>
      </c>
      <c r="Y348" s="129"/>
      <c r="Z348" s="129"/>
      <c r="AA348" s="158">
        <f t="shared" si="37"/>
        <v>0</v>
      </c>
      <c r="AB348" s="159">
        <f t="shared" si="38"/>
        <v>0</v>
      </c>
      <c r="AC348" s="159">
        <f t="shared" si="39"/>
        <v>0</v>
      </c>
      <c r="AD348" s="159">
        <f t="shared" si="40"/>
        <v>0</v>
      </c>
      <c r="AE348" s="209">
        <f t="shared" si="41"/>
        <v>0</v>
      </c>
      <c r="AF348" s="210">
        <f t="shared" si="42"/>
        <v>0</v>
      </c>
      <c r="AG348" s="210">
        <f t="shared" si="43"/>
        <v>0</v>
      </c>
      <c r="AH348" s="210">
        <f t="shared" si="44"/>
        <v>0</v>
      </c>
      <c r="AI348" s="211">
        <f t="shared" si="45"/>
        <v>0</v>
      </c>
      <c r="AJ348" s="212">
        <f t="shared" si="46"/>
        <v>0</v>
      </c>
      <c r="AK348" s="129"/>
      <c r="AL348" s="213">
        <f t="shared" si="47"/>
        <v>0</v>
      </c>
      <c r="AM348" s="214">
        <f t="shared" si="48"/>
        <v>0</v>
      </c>
      <c r="AN348" s="214">
        <f t="shared" si="49"/>
        <v>0</v>
      </c>
      <c r="AO348" s="215">
        <f t="shared" si="23"/>
        <v>73000</v>
      </c>
      <c r="AP348" s="172">
        <f t="shared" si="9"/>
        <v>154018.1489</v>
      </c>
      <c r="AQ348" s="129"/>
      <c r="AR348" s="216">
        <f t="shared" si="50"/>
        <v>35000</v>
      </c>
      <c r="AS348" s="217">
        <f t="shared" si="51"/>
        <v>29038.54907</v>
      </c>
      <c r="AT348" s="217">
        <f t="shared" si="24"/>
        <v>1000</v>
      </c>
      <c r="AU348" s="218">
        <f t="shared" si="30"/>
        <v>3000</v>
      </c>
      <c r="AV348" s="129"/>
      <c r="AW348" s="219">
        <f t="shared" ref="AW348:AX348" si="733">+IF(SUM(U343:U347)&gt;SUM(AW343:AW347),1,0)</f>
        <v>1</v>
      </c>
      <c r="AX348" s="220">
        <f t="shared" si="733"/>
        <v>0</v>
      </c>
      <c r="AY348" s="129"/>
      <c r="AZ348" s="181">
        <f t="shared" si="11"/>
        <v>3019.990213</v>
      </c>
      <c r="BA348" s="129"/>
      <c r="BB348" s="129"/>
      <c r="BC348" s="129"/>
      <c r="BD348" s="129"/>
      <c r="BE348" s="129"/>
      <c r="BF348" s="129"/>
      <c r="BG348" s="129"/>
      <c r="BH348" s="129"/>
      <c r="BI348" s="129"/>
      <c r="BJ348" s="129"/>
      <c r="BK348" s="129"/>
      <c r="BL348" s="129"/>
      <c r="BM348" s="129"/>
      <c r="BN348" s="129"/>
      <c r="BO348" s="129"/>
      <c r="BP348" s="129">
        <f t="shared" si="2"/>
        <v>180000</v>
      </c>
      <c r="BQ348" s="129">
        <f t="shared" si="3"/>
        <v>225000</v>
      </c>
      <c r="BR348" s="129">
        <f t="shared" si="4"/>
        <v>360000</v>
      </c>
    </row>
    <row r="349" ht="14.25" customHeight="1">
      <c r="A349" s="63">
        <f t="shared" si="12"/>
        <v>346</v>
      </c>
      <c r="C349" s="205">
        <f t="shared" si="33"/>
        <v>99750</v>
      </c>
      <c r="D349" s="176">
        <f t="shared" si="34"/>
        <v>84125.26676</v>
      </c>
      <c r="E349" s="206">
        <f t="shared" si="5"/>
        <v>183875.2668</v>
      </c>
      <c r="F349" s="129"/>
      <c r="G349" s="205">
        <f t="shared" si="15"/>
        <v>34000</v>
      </c>
      <c r="H349" s="206">
        <f t="shared" si="16"/>
        <v>102000</v>
      </c>
      <c r="I349" s="129"/>
      <c r="J349" s="207">
        <f t="shared" si="35"/>
        <v>67865.08568</v>
      </c>
      <c r="K349" s="208">
        <f t="shared" si="54"/>
        <v>118645.4724</v>
      </c>
      <c r="L349" s="129"/>
      <c r="M349" s="129"/>
      <c r="N349" s="129"/>
      <c r="O349" s="129"/>
      <c r="P349" s="129"/>
      <c r="Q349" s="129">
        <v>0.0</v>
      </c>
      <c r="R349" s="129">
        <v>0.0</v>
      </c>
      <c r="S349" s="129">
        <f t="shared" ref="S349:T349" si="734">+IF(Q349=1,RAND(),0)</f>
        <v>0</v>
      </c>
      <c r="T349" s="129">
        <f t="shared" si="734"/>
        <v>0</v>
      </c>
      <c r="U349" s="129">
        <f>+IF(S349=0,0,IF(S349&lt;=Hoja2!$N$5,Hoja2!$M$5,IF(Hoja2!M348&lt;=Hoja2!$N$6,Hoja2!$M$6,IF(S349&lt;=Hoja2!$N$7,Hoja2!$M$7,IF(S349&lt;=Hoja2!$N$8,Hoja2!$M$8,IF(S349&lt;=Hoja2!$N$9,Hoja2!$M$9,6))))))</f>
        <v>0</v>
      </c>
      <c r="V349" s="129">
        <f>+IF(T349=0,0,IF(T349&lt;=Hoja2!$O$5,Hoja2!$M$5,IF(T349&lt;=Hoja2!$O$6,Hoja2!$M$6,IF(T349&lt;=Hoja2!$O$7,Hoja2!$M$7,IF(T349&lt;=Hoja2!$O$8,Hoja2!$M$8,IF(T349&lt;=Hoja2!$O$9,Hoja2!$M$9,IF(S349&lt;=Hoja2!$O$10,Hoja2!$M$10,IF(S349&lt;=Hoja2!$O$11,Hoja2!$M$11,8))))))))</f>
        <v>0</v>
      </c>
      <c r="W349" s="156" t="str">
        <f t="shared" si="7"/>
        <v>si</v>
      </c>
      <c r="X349" s="157" t="str">
        <f t="shared" si="8"/>
        <v>no</v>
      </c>
      <c r="Y349" s="129"/>
      <c r="Z349" s="129"/>
      <c r="AA349" s="158">
        <f t="shared" si="37"/>
        <v>0</v>
      </c>
      <c r="AB349" s="159">
        <f t="shared" si="38"/>
        <v>0</v>
      </c>
      <c r="AC349" s="159">
        <f t="shared" si="39"/>
        <v>0</v>
      </c>
      <c r="AD349" s="159">
        <f t="shared" si="40"/>
        <v>0</v>
      </c>
      <c r="AE349" s="209">
        <f t="shared" si="41"/>
        <v>0</v>
      </c>
      <c r="AF349" s="210">
        <f t="shared" si="42"/>
        <v>0</v>
      </c>
      <c r="AG349" s="210">
        <f t="shared" si="43"/>
        <v>0</v>
      </c>
      <c r="AH349" s="210">
        <f t="shared" si="44"/>
        <v>0</v>
      </c>
      <c r="AI349" s="211">
        <f t="shared" si="45"/>
        <v>0</v>
      </c>
      <c r="AJ349" s="212">
        <f t="shared" si="46"/>
        <v>0</v>
      </c>
      <c r="AK349" s="129"/>
      <c r="AL349" s="213">
        <f t="shared" si="47"/>
        <v>0</v>
      </c>
      <c r="AM349" s="214">
        <f t="shared" si="48"/>
        <v>0</v>
      </c>
      <c r="AN349" s="214">
        <f t="shared" si="49"/>
        <v>0</v>
      </c>
      <c r="AO349" s="215">
        <f t="shared" si="23"/>
        <v>0</v>
      </c>
      <c r="AP349" s="172">
        <f t="shared" si="9"/>
        <v>176124.7332</v>
      </c>
      <c r="AQ349" s="129"/>
      <c r="AR349" s="216">
        <f t="shared" si="50"/>
        <v>35000</v>
      </c>
      <c r="AS349" s="217">
        <f t="shared" si="51"/>
        <v>29106.58432</v>
      </c>
      <c r="AT349" s="217">
        <f t="shared" si="24"/>
        <v>1000</v>
      </c>
      <c r="AU349" s="218">
        <f t="shared" si="30"/>
        <v>3000</v>
      </c>
      <c r="AV349" s="129"/>
      <c r="AW349" s="219">
        <f t="shared" ref="AW349:AX349" si="735">+IF(SUM(U344:U348)&gt;SUM(AW344:AW348),1,0)</f>
        <v>1</v>
      </c>
      <c r="AX349" s="220">
        <f t="shared" si="735"/>
        <v>1</v>
      </c>
      <c r="AY349" s="129"/>
      <c r="AZ349" s="181">
        <f t="shared" si="11"/>
        <v>2819.899149</v>
      </c>
      <c r="BA349" s="129"/>
      <c r="BB349" s="129"/>
      <c r="BC349" s="129"/>
      <c r="BD349" s="129"/>
      <c r="BE349" s="129"/>
      <c r="BF349" s="129"/>
      <c r="BG349" s="129"/>
      <c r="BH349" s="129"/>
      <c r="BI349" s="129"/>
      <c r="BJ349" s="129"/>
      <c r="BK349" s="129"/>
      <c r="BL349" s="129"/>
      <c r="BM349" s="129"/>
      <c r="BN349" s="129"/>
      <c r="BO349" s="129"/>
      <c r="BP349" s="129">
        <f t="shared" si="2"/>
        <v>180000</v>
      </c>
      <c r="BQ349" s="129">
        <f t="shared" si="3"/>
        <v>225000</v>
      </c>
      <c r="BR349" s="129">
        <f t="shared" si="4"/>
        <v>360000</v>
      </c>
    </row>
    <row r="350" ht="14.25" customHeight="1">
      <c r="A350" s="63">
        <f t="shared" si="12"/>
        <v>347</v>
      </c>
      <c r="C350" s="205">
        <f t="shared" si="33"/>
        <v>64750</v>
      </c>
      <c r="D350" s="176">
        <f t="shared" si="34"/>
        <v>96558.48737</v>
      </c>
      <c r="E350" s="206">
        <f t="shared" si="5"/>
        <v>161308.4874</v>
      </c>
      <c r="F350" s="129"/>
      <c r="G350" s="205">
        <f t="shared" si="15"/>
        <v>33000</v>
      </c>
      <c r="H350" s="206">
        <f t="shared" si="16"/>
        <v>99000</v>
      </c>
      <c r="I350" s="129"/>
      <c r="J350" s="207">
        <f t="shared" si="35"/>
        <v>77927.04601</v>
      </c>
      <c r="K350" s="208">
        <f t="shared" si="54"/>
        <v>142482.1622</v>
      </c>
      <c r="L350" s="129"/>
      <c r="M350" s="129"/>
      <c r="N350" s="129"/>
      <c r="O350" s="129"/>
      <c r="P350" s="129"/>
      <c r="Q350" s="129">
        <v>0.0</v>
      </c>
      <c r="R350" s="129">
        <v>0.0</v>
      </c>
      <c r="S350" s="129">
        <f t="shared" ref="S350:T350" si="736">+IF(Q350=1,RAND(),0)</f>
        <v>0</v>
      </c>
      <c r="T350" s="129">
        <f t="shared" si="736"/>
        <v>0</v>
      </c>
      <c r="U350" s="129">
        <f>+IF(S350=0,0,IF(S350&lt;=Hoja2!$N$5,Hoja2!$M$5,IF(Hoja2!M349&lt;=Hoja2!$N$6,Hoja2!$M$6,IF(S350&lt;=Hoja2!$N$7,Hoja2!$M$7,IF(S350&lt;=Hoja2!$N$8,Hoja2!$M$8,IF(S350&lt;=Hoja2!$N$9,Hoja2!$M$9,6))))))</f>
        <v>0</v>
      </c>
      <c r="V350" s="129">
        <f>+IF(T350=0,0,IF(T350&lt;=Hoja2!$O$5,Hoja2!$M$5,IF(T350&lt;=Hoja2!$O$6,Hoja2!$M$6,IF(T350&lt;=Hoja2!$O$7,Hoja2!$M$7,IF(T350&lt;=Hoja2!$O$8,Hoja2!$M$8,IF(T350&lt;=Hoja2!$O$9,Hoja2!$M$9,IF(S350&lt;=Hoja2!$O$10,Hoja2!$M$10,IF(S350&lt;=Hoja2!$O$11,Hoja2!$M$11,8))))))))</f>
        <v>0</v>
      </c>
      <c r="W350" s="156" t="str">
        <f t="shared" si="7"/>
        <v>si</v>
      </c>
      <c r="X350" s="157" t="str">
        <f t="shared" si="8"/>
        <v>no</v>
      </c>
      <c r="Y350" s="129"/>
      <c r="Z350" s="129"/>
      <c r="AA350" s="158">
        <f t="shared" si="37"/>
        <v>0</v>
      </c>
      <c r="AB350" s="159">
        <f t="shared" si="38"/>
        <v>0</v>
      </c>
      <c r="AC350" s="159">
        <f t="shared" si="39"/>
        <v>0</v>
      </c>
      <c r="AD350" s="159">
        <f t="shared" si="40"/>
        <v>0</v>
      </c>
      <c r="AE350" s="209">
        <f t="shared" si="41"/>
        <v>0</v>
      </c>
      <c r="AF350" s="210">
        <f t="shared" si="42"/>
        <v>0</v>
      </c>
      <c r="AG350" s="210">
        <f t="shared" si="43"/>
        <v>0</v>
      </c>
      <c r="AH350" s="210">
        <f t="shared" si="44"/>
        <v>0</v>
      </c>
      <c r="AI350" s="211">
        <f t="shared" si="45"/>
        <v>0</v>
      </c>
      <c r="AJ350" s="212">
        <f t="shared" si="46"/>
        <v>0</v>
      </c>
      <c r="AK350" s="129"/>
      <c r="AL350" s="213">
        <f t="shared" si="47"/>
        <v>0</v>
      </c>
      <c r="AM350" s="214">
        <f t="shared" si="48"/>
        <v>0</v>
      </c>
      <c r="AN350" s="214">
        <f t="shared" si="49"/>
        <v>0</v>
      </c>
      <c r="AO350" s="215">
        <f t="shared" si="23"/>
        <v>0</v>
      </c>
      <c r="AP350" s="172">
        <f t="shared" si="9"/>
        <v>198691.5126</v>
      </c>
      <c r="AQ350" s="129"/>
      <c r="AR350" s="216">
        <f t="shared" si="50"/>
        <v>35000</v>
      </c>
      <c r="AS350" s="217">
        <f t="shared" si="51"/>
        <v>29566.77938</v>
      </c>
      <c r="AT350" s="217">
        <f t="shared" si="24"/>
        <v>1000</v>
      </c>
      <c r="AU350" s="218">
        <f t="shared" si="30"/>
        <v>3000</v>
      </c>
      <c r="AV350" s="129"/>
      <c r="AW350" s="219">
        <f t="shared" ref="AW350:AX350" si="737">+IF(SUM(U345:U349)&gt;SUM(AW345:AW349),1,0)</f>
        <v>0</v>
      </c>
      <c r="AX350" s="220">
        <f t="shared" si="737"/>
        <v>1</v>
      </c>
      <c r="AY350" s="129"/>
      <c r="AZ350" s="181">
        <f t="shared" si="11"/>
        <v>2699.250737</v>
      </c>
      <c r="BA350" s="129"/>
      <c r="BB350" s="129"/>
      <c r="BC350" s="129"/>
      <c r="BD350" s="129"/>
      <c r="BE350" s="129"/>
      <c r="BF350" s="129"/>
      <c r="BG350" s="129"/>
      <c r="BH350" s="129"/>
      <c r="BI350" s="129"/>
      <c r="BJ350" s="129"/>
      <c r="BK350" s="129"/>
      <c r="BL350" s="129"/>
      <c r="BM350" s="129"/>
      <c r="BN350" s="129"/>
      <c r="BO350" s="129"/>
      <c r="BP350" s="129">
        <f t="shared" si="2"/>
        <v>180000</v>
      </c>
      <c r="BQ350" s="129">
        <f t="shared" si="3"/>
        <v>225000</v>
      </c>
      <c r="BR350" s="129">
        <f t="shared" si="4"/>
        <v>360000</v>
      </c>
    </row>
    <row r="351" ht="14.25" customHeight="1">
      <c r="A351" s="63">
        <f t="shared" si="12"/>
        <v>348</v>
      </c>
      <c r="C351" s="205">
        <f t="shared" si="33"/>
        <v>29750</v>
      </c>
      <c r="D351" s="176">
        <f t="shared" si="34"/>
        <v>108336.537</v>
      </c>
      <c r="E351" s="206">
        <f t="shared" si="5"/>
        <v>138086.537</v>
      </c>
      <c r="F351" s="129"/>
      <c r="G351" s="205">
        <f t="shared" si="15"/>
        <v>32000</v>
      </c>
      <c r="H351" s="206">
        <f t="shared" si="16"/>
        <v>96000</v>
      </c>
      <c r="I351" s="129"/>
      <c r="J351" s="207">
        <f t="shared" si="35"/>
        <v>87641.83859</v>
      </c>
      <c r="K351" s="208">
        <f t="shared" si="54"/>
        <v>165381.4436</v>
      </c>
      <c r="L351" s="129"/>
      <c r="M351" s="129"/>
      <c r="N351" s="129"/>
      <c r="O351" s="129"/>
      <c r="P351" s="129"/>
      <c r="Q351" s="129">
        <v>0.0</v>
      </c>
      <c r="R351" s="129">
        <v>0.0</v>
      </c>
      <c r="S351" s="129">
        <f t="shared" ref="S351:T351" si="738">+IF(Q351=1,RAND(),0)</f>
        <v>0</v>
      </c>
      <c r="T351" s="129">
        <f t="shared" si="738"/>
        <v>0</v>
      </c>
      <c r="U351" s="129">
        <f>+IF(S351=0,0,IF(S351&lt;=Hoja2!$N$5,Hoja2!$M$5,IF(Hoja2!M350&lt;=Hoja2!$N$6,Hoja2!$M$6,IF(S351&lt;=Hoja2!$N$7,Hoja2!$M$7,IF(S351&lt;=Hoja2!$N$8,Hoja2!$M$8,IF(S351&lt;=Hoja2!$N$9,Hoja2!$M$9,6))))))</f>
        <v>0</v>
      </c>
      <c r="V351" s="129">
        <f>+IF(T351=0,0,IF(T351&lt;=Hoja2!$O$5,Hoja2!$M$5,IF(T351&lt;=Hoja2!$O$6,Hoja2!$M$6,IF(T351&lt;=Hoja2!$O$7,Hoja2!$M$7,IF(T351&lt;=Hoja2!$O$8,Hoja2!$M$8,IF(T351&lt;=Hoja2!$O$9,Hoja2!$M$9,IF(S351&lt;=Hoja2!$O$10,Hoja2!$M$10,IF(S351&lt;=Hoja2!$O$11,Hoja2!$M$11,8))))))))</f>
        <v>0</v>
      </c>
      <c r="W351" s="156" t="str">
        <f t="shared" si="7"/>
        <v>si</v>
      </c>
      <c r="X351" s="157" t="str">
        <f t="shared" si="8"/>
        <v>no</v>
      </c>
      <c r="Y351" s="129"/>
      <c r="Z351" s="129"/>
      <c r="AA351" s="158">
        <f t="shared" si="37"/>
        <v>0</v>
      </c>
      <c r="AB351" s="159">
        <f t="shared" si="38"/>
        <v>0</v>
      </c>
      <c r="AC351" s="159">
        <f t="shared" si="39"/>
        <v>0</v>
      </c>
      <c r="AD351" s="159">
        <f t="shared" si="40"/>
        <v>0</v>
      </c>
      <c r="AE351" s="209">
        <f t="shared" si="41"/>
        <v>0</v>
      </c>
      <c r="AF351" s="210">
        <f t="shared" si="42"/>
        <v>0</v>
      </c>
      <c r="AG351" s="210">
        <f t="shared" si="43"/>
        <v>0</v>
      </c>
      <c r="AH351" s="210">
        <f t="shared" si="44"/>
        <v>0</v>
      </c>
      <c r="AI351" s="211">
        <f t="shared" si="45"/>
        <v>0</v>
      </c>
      <c r="AJ351" s="212">
        <f t="shared" si="46"/>
        <v>0</v>
      </c>
      <c r="AK351" s="129"/>
      <c r="AL351" s="213">
        <f t="shared" si="47"/>
        <v>0</v>
      </c>
      <c r="AM351" s="214">
        <f t="shared" si="48"/>
        <v>0</v>
      </c>
      <c r="AN351" s="214">
        <f t="shared" si="49"/>
        <v>0</v>
      </c>
      <c r="AO351" s="215">
        <f t="shared" si="23"/>
        <v>0</v>
      </c>
      <c r="AP351" s="172">
        <f t="shared" si="9"/>
        <v>221913.463</v>
      </c>
      <c r="AQ351" s="129"/>
      <c r="AR351" s="216">
        <f t="shared" si="50"/>
        <v>35000</v>
      </c>
      <c r="AS351" s="217">
        <f t="shared" si="51"/>
        <v>30221.95037</v>
      </c>
      <c r="AT351" s="217">
        <f t="shared" si="24"/>
        <v>1000</v>
      </c>
      <c r="AU351" s="218">
        <f t="shared" si="30"/>
        <v>3000</v>
      </c>
      <c r="AV351" s="129"/>
      <c r="AW351" s="219">
        <f t="shared" ref="AW351:AX351" si="739">+IF(SUM(U346:U350)&gt;SUM(AW346:AW350),1,0)</f>
        <v>0</v>
      </c>
      <c r="AX351" s="220">
        <f t="shared" si="739"/>
        <v>1</v>
      </c>
      <c r="AY351" s="129"/>
      <c r="AZ351" s="181">
        <f t="shared" si="11"/>
        <v>3127.006528</v>
      </c>
      <c r="BA351" s="129"/>
      <c r="BB351" s="129"/>
      <c r="BC351" s="129"/>
      <c r="BD351" s="129"/>
      <c r="BE351" s="129"/>
      <c r="BF351" s="129"/>
      <c r="BG351" s="129"/>
      <c r="BH351" s="129"/>
      <c r="BI351" s="129"/>
      <c r="BJ351" s="129"/>
      <c r="BK351" s="129"/>
      <c r="BL351" s="129"/>
      <c r="BM351" s="129"/>
      <c r="BN351" s="129"/>
      <c r="BO351" s="129"/>
      <c r="BP351" s="129">
        <f t="shared" si="2"/>
        <v>180000</v>
      </c>
      <c r="BQ351" s="129">
        <f t="shared" si="3"/>
        <v>225000</v>
      </c>
      <c r="BR351" s="129">
        <f t="shared" si="4"/>
        <v>360000</v>
      </c>
    </row>
    <row r="352" ht="14.25" customHeight="1">
      <c r="A352" s="63">
        <f t="shared" si="12"/>
        <v>349</v>
      </c>
      <c r="C352" s="205">
        <f t="shared" si="33"/>
        <v>0</v>
      </c>
      <c r="D352" s="176">
        <f t="shared" si="34"/>
        <v>52070.62779</v>
      </c>
      <c r="E352" s="206">
        <f t="shared" si="5"/>
        <v>52070.62779</v>
      </c>
      <c r="F352" s="129"/>
      <c r="G352" s="205">
        <f t="shared" si="15"/>
        <v>31000</v>
      </c>
      <c r="H352" s="206">
        <f t="shared" si="16"/>
        <v>93000</v>
      </c>
      <c r="I352" s="129"/>
      <c r="J352" s="207">
        <f t="shared" si="35"/>
        <v>0</v>
      </c>
      <c r="K352" s="208">
        <f t="shared" si="54"/>
        <v>78144.39816</v>
      </c>
      <c r="L352" s="129"/>
      <c r="M352" s="129"/>
      <c r="N352" s="129"/>
      <c r="O352" s="129"/>
      <c r="P352" s="129"/>
      <c r="Q352" s="129">
        <v>0.0</v>
      </c>
      <c r="R352" s="129">
        <v>0.0</v>
      </c>
      <c r="S352" s="129">
        <f t="shared" ref="S352:T352" si="740">+IF(Q352=1,RAND(),0)</f>
        <v>0</v>
      </c>
      <c r="T352" s="129">
        <f t="shared" si="740"/>
        <v>0</v>
      </c>
      <c r="U352" s="129">
        <f>+IF(S352=0,0,IF(S352&lt;=Hoja2!$N$5,Hoja2!$M$5,IF(Hoja2!M351&lt;=Hoja2!$N$6,Hoja2!$M$6,IF(S352&lt;=Hoja2!$N$7,Hoja2!$M$7,IF(S352&lt;=Hoja2!$N$8,Hoja2!$M$8,IF(S352&lt;=Hoja2!$N$9,Hoja2!$M$9,6))))))</f>
        <v>0</v>
      </c>
      <c r="V352" s="129">
        <f>+IF(T352=0,0,IF(T352&lt;=Hoja2!$O$5,Hoja2!$M$5,IF(T352&lt;=Hoja2!$O$6,Hoja2!$M$6,IF(T352&lt;=Hoja2!$O$7,Hoja2!$M$7,IF(T352&lt;=Hoja2!$O$8,Hoja2!$M$8,IF(T352&lt;=Hoja2!$O$9,Hoja2!$M$9,IF(S352&lt;=Hoja2!$O$10,Hoja2!$M$10,IF(S352&lt;=Hoja2!$O$11,Hoja2!$M$11,8))))))))</f>
        <v>0</v>
      </c>
      <c r="W352" s="156" t="str">
        <f t="shared" si="7"/>
        <v>si</v>
      </c>
      <c r="X352" s="157" t="str">
        <f t="shared" si="8"/>
        <v>no</v>
      </c>
      <c r="Y352" s="129"/>
      <c r="Z352" s="129"/>
      <c r="AA352" s="158">
        <f t="shared" si="37"/>
        <v>110000</v>
      </c>
      <c r="AB352" s="159">
        <f t="shared" si="38"/>
        <v>0</v>
      </c>
      <c r="AC352" s="159">
        <f t="shared" si="39"/>
        <v>0</v>
      </c>
      <c r="AD352" s="159">
        <f t="shared" si="40"/>
        <v>0</v>
      </c>
      <c r="AE352" s="209">
        <f t="shared" si="41"/>
        <v>0</v>
      </c>
      <c r="AF352" s="210">
        <f t="shared" si="42"/>
        <v>110000</v>
      </c>
      <c r="AG352" s="210">
        <f t="shared" si="43"/>
        <v>0</v>
      </c>
      <c r="AH352" s="210">
        <f t="shared" si="44"/>
        <v>0</v>
      </c>
      <c r="AI352" s="211">
        <f t="shared" si="45"/>
        <v>0</v>
      </c>
      <c r="AJ352" s="212">
        <f t="shared" si="46"/>
        <v>0</v>
      </c>
      <c r="AK352" s="129"/>
      <c r="AL352" s="213">
        <f t="shared" si="47"/>
        <v>0</v>
      </c>
      <c r="AM352" s="214">
        <f t="shared" si="48"/>
        <v>0</v>
      </c>
      <c r="AN352" s="214">
        <f t="shared" si="49"/>
        <v>75000</v>
      </c>
      <c r="AO352" s="215">
        <f t="shared" si="23"/>
        <v>0</v>
      </c>
      <c r="AP352" s="172">
        <f t="shared" si="9"/>
        <v>307929.3722</v>
      </c>
      <c r="AQ352" s="129"/>
      <c r="AR352" s="216">
        <f t="shared" si="50"/>
        <v>29750</v>
      </c>
      <c r="AS352" s="217">
        <f t="shared" si="51"/>
        <v>23265.90922</v>
      </c>
      <c r="AT352" s="217">
        <f t="shared" si="24"/>
        <v>1000</v>
      </c>
      <c r="AU352" s="218">
        <f t="shared" si="30"/>
        <v>3000</v>
      </c>
      <c r="AV352" s="129"/>
      <c r="AW352" s="219">
        <f t="shared" ref="AW352:AX352" si="741">+IF(SUM(U347:U351)&gt;SUM(AW347:AW351),1,0)</f>
        <v>0</v>
      </c>
      <c r="AX352" s="220">
        <f t="shared" si="741"/>
        <v>0</v>
      </c>
      <c r="AY352" s="129"/>
      <c r="AZ352" s="181">
        <f t="shared" si="11"/>
        <v>2305.08901</v>
      </c>
      <c r="BA352" s="129"/>
      <c r="BB352" s="129"/>
      <c r="BC352" s="129"/>
      <c r="BD352" s="129"/>
      <c r="BE352" s="129"/>
      <c r="BF352" s="129"/>
      <c r="BG352" s="129"/>
      <c r="BH352" s="129"/>
      <c r="BI352" s="129"/>
      <c r="BJ352" s="129"/>
      <c r="BK352" s="129"/>
      <c r="BL352" s="129"/>
      <c r="BM352" s="129"/>
      <c r="BN352" s="129"/>
      <c r="BO352" s="129"/>
      <c r="BP352" s="129">
        <f t="shared" si="2"/>
        <v>180000</v>
      </c>
      <c r="BQ352" s="129">
        <f t="shared" si="3"/>
        <v>225000</v>
      </c>
      <c r="BR352" s="129">
        <f t="shared" si="4"/>
        <v>360000</v>
      </c>
    </row>
    <row r="353" ht="14.25" customHeight="1">
      <c r="A353" s="63">
        <f t="shared" si="12"/>
        <v>350</v>
      </c>
      <c r="C353" s="205">
        <f t="shared" si="33"/>
        <v>0</v>
      </c>
      <c r="D353" s="176">
        <f t="shared" si="34"/>
        <v>94086.05643</v>
      </c>
      <c r="E353" s="206">
        <f t="shared" si="5"/>
        <v>94086.05643</v>
      </c>
      <c r="F353" s="129"/>
      <c r="G353" s="205">
        <f t="shared" si="15"/>
        <v>30000</v>
      </c>
      <c r="H353" s="206">
        <f t="shared" si="16"/>
        <v>90000</v>
      </c>
      <c r="I353" s="129"/>
      <c r="J353" s="207">
        <f t="shared" si="35"/>
        <v>10222.22675</v>
      </c>
      <c r="K353" s="208">
        <f t="shared" si="54"/>
        <v>102153.2972</v>
      </c>
      <c r="L353" s="129"/>
      <c r="M353" s="129"/>
      <c r="N353" s="129"/>
      <c r="O353" s="129"/>
      <c r="P353" s="129"/>
      <c r="Q353" s="129">
        <v>0.0</v>
      </c>
      <c r="R353" s="129">
        <v>0.0</v>
      </c>
      <c r="S353" s="129">
        <f t="shared" ref="S353:T353" si="742">+IF(Q353=1,RAND(),0)</f>
        <v>0</v>
      </c>
      <c r="T353" s="129">
        <f t="shared" si="742"/>
        <v>0</v>
      </c>
      <c r="U353" s="129">
        <f>+IF(S353=0,0,IF(S353&lt;=Hoja2!$N$5,Hoja2!$M$5,IF(Hoja2!M352&lt;=Hoja2!$N$6,Hoja2!$M$6,IF(S353&lt;=Hoja2!$N$7,Hoja2!$M$7,IF(S353&lt;=Hoja2!$N$8,Hoja2!$M$8,IF(S353&lt;=Hoja2!$N$9,Hoja2!$M$9,6))))))</f>
        <v>0</v>
      </c>
      <c r="V353" s="129">
        <f>+IF(T353=0,0,IF(T353&lt;=Hoja2!$O$5,Hoja2!$M$5,IF(T353&lt;=Hoja2!$O$6,Hoja2!$M$6,IF(T353&lt;=Hoja2!$O$7,Hoja2!$M$7,IF(T353&lt;=Hoja2!$O$8,Hoja2!$M$8,IF(T353&lt;=Hoja2!$O$9,Hoja2!$M$9,IF(S353&lt;=Hoja2!$O$10,Hoja2!$M$10,IF(S353&lt;=Hoja2!$O$11,Hoja2!$M$11,8))))))))</f>
        <v>0</v>
      </c>
      <c r="W353" s="156" t="str">
        <f t="shared" si="7"/>
        <v>si</v>
      </c>
      <c r="X353" s="157" t="str">
        <f t="shared" si="8"/>
        <v>no</v>
      </c>
      <c r="Y353" s="129"/>
      <c r="Z353" s="129"/>
      <c r="AA353" s="158">
        <f t="shared" si="37"/>
        <v>0</v>
      </c>
      <c r="AB353" s="159">
        <f t="shared" si="38"/>
        <v>0</v>
      </c>
      <c r="AC353" s="159">
        <f t="shared" si="39"/>
        <v>0</v>
      </c>
      <c r="AD353" s="159">
        <f t="shared" si="40"/>
        <v>0</v>
      </c>
      <c r="AE353" s="209">
        <f t="shared" si="41"/>
        <v>0</v>
      </c>
      <c r="AF353" s="210">
        <f t="shared" si="42"/>
        <v>0</v>
      </c>
      <c r="AG353" s="210">
        <f t="shared" si="43"/>
        <v>0</v>
      </c>
      <c r="AH353" s="210">
        <f t="shared" si="44"/>
        <v>0</v>
      </c>
      <c r="AI353" s="211">
        <f t="shared" si="45"/>
        <v>0</v>
      </c>
      <c r="AJ353" s="212">
        <f t="shared" si="46"/>
        <v>0</v>
      </c>
      <c r="AK353" s="129"/>
      <c r="AL353" s="213">
        <f t="shared" si="47"/>
        <v>0</v>
      </c>
      <c r="AM353" s="214">
        <f t="shared" si="48"/>
        <v>0</v>
      </c>
      <c r="AN353" s="214">
        <f t="shared" si="49"/>
        <v>0</v>
      </c>
      <c r="AO353" s="215">
        <f t="shared" si="23"/>
        <v>0</v>
      </c>
      <c r="AP353" s="172">
        <f t="shared" si="9"/>
        <v>265913.9436</v>
      </c>
      <c r="AQ353" s="129"/>
      <c r="AR353" s="216">
        <f t="shared" si="50"/>
        <v>0</v>
      </c>
      <c r="AS353" s="217">
        <f t="shared" si="51"/>
        <v>-15.42863951</v>
      </c>
      <c r="AT353" s="217">
        <f t="shared" si="24"/>
        <v>1000</v>
      </c>
      <c r="AU353" s="218">
        <f t="shared" si="30"/>
        <v>3000</v>
      </c>
      <c r="AV353" s="129"/>
      <c r="AW353" s="219">
        <f t="shared" ref="AW353:AX353" si="743">+IF(SUM(U348:U352)&gt;SUM(AW348:AW352),1,0)</f>
        <v>0</v>
      </c>
      <c r="AX353" s="220">
        <f t="shared" si="743"/>
        <v>0</v>
      </c>
      <c r="AY353" s="129"/>
      <c r="AZ353" s="181">
        <f t="shared" si="11"/>
        <v>2876.158456</v>
      </c>
      <c r="BA353" s="129"/>
      <c r="BB353" s="129"/>
      <c r="BC353" s="129"/>
      <c r="BD353" s="129"/>
      <c r="BE353" s="129"/>
      <c r="BF353" s="129"/>
      <c r="BG353" s="129"/>
      <c r="BH353" s="129"/>
      <c r="BI353" s="129"/>
      <c r="BJ353" s="129"/>
      <c r="BK353" s="129"/>
      <c r="BL353" s="129"/>
      <c r="BM353" s="129"/>
      <c r="BN353" s="129"/>
      <c r="BO353" s="129"/>
      <c r="BP353" s="129">
        <f t="shared" si="2"/>
        <v>180000</v>
      </c>
      <c r="BQ353" s="129">
        <f t="shared" si="3"/>
        <v>225000</v>
      </c>
      <c r="BR353" s="129">
        <f t="shared" si="4"/>
        <v>360000</v>
      </c>
    </row>
    <row r="354" ht="14.25" customHeight="1">
      <c r="A354" s="63">
        <f t="shared" si="12"/>
        <v>351</v>
      </c>
      <c r="C354" s="205">
        <f t="shared" si="33"/>
        <v>0</v>
      </c>
      <c r="D354" s="176">
        <f t="shared" si="34"/>
        <v>136739.1204</v>
      </c>
      <c r="E354" s="206">
        <f t="shared" si="5"/>
        <v>136739.1204</v>
      </c>
      <c r="F354" s="129"/>
      <c r="G354" s="205">
        <f t="shared" si="15"/>
        <v>29000</v>
      </c>
      <c r="H354" s="206">
        <f t="shared" si="16"/>
        <v>87000</v>
      </c>
      <c r="I354" s="129"/>
      <c r="J354" s="207">
        <f t="shared" si="35"/>
        <v>20304.13541</v>
      </c>
      <c r="K354" s="208">
        <f t="shared" si="54"/>
        <v>52147.58108</v>
      </c>
      <c r="L354" s="129"/>
      <c r="M354" s="129"/>
      <c r="N354" s="129"/>
      <c r="O354" s="129"/>
      <c r="P354" s="129"/>
      <c r="Q354" s="129">
        <v>0.0</v>
      </c>
      <c r="R354" s="129">
        <v>0.0</v>
      </c>
      <c r="S354" s="129">
        <f t="shared" ref="S354:T354" si="744">+IF(Q354=1,RAND(),0)</f>
        <v>0</v>
      </c>
      <c r="T354" s="129">
        <f t="shared" si="744"/>
        <v>0</v>
      </c>
      <c r="U354" s="129">
        <f>+IF(S354=0,0,IF(S354&lt;=Hoja2!$N$5,Hoja2!$M$5,IF(Hoja2!M353&lt;=Hoja2!$N$6,Hoja2!$M$6,IF(S354&lt;=Hoja2!$N$7,Hoja2!$M$7,IF(S354&lt;=Hoja2!$N$8,Hoja2!$M$8,IF(S354&lt;=Hoja2!$N$9,Hoja2!$M$9,6))))))</f>
        <v>0</v>
      </c>
      <c r="V354" s="129">
        <f>+IF(T354=0,0,IF(T354&lt;=Hoja2!$O$5,Hoja2!$M$5,IF(T354&lt;=Hoja2!$O$6,Hoja2!$M$6,IF(T354&lt;=Hoja2!$O$7,Hoja2!$M$7,IF(T354&lt;=Hoja2!$O$8,Hoja2!$M$8,IF(T354&lt;=Hoja2!$O$9,Hoja2!$M$9,IF(S354&lt;=Hoja2!$O$10,Hoja2!$M$10,IF(S354&lt;=Hoja2!$O$11,Hoja2!$M$11,8))))))))</f>
        <v>0</v>
      </c>
      <c r="W354" s="156" t="str">
        <f t="shared" si="7"/>
        <v>si</v>
      </c>
      <c r="X354" s="157" t="str">
        <f t="shared" si="8"/>
        <v>no</v>
      </c>
      <c r="Y354" s="129"/>
      <c r="Z354" s="129"/>
      <c r="AA354" s="158">
        <f t="shared" si="37"/>
        <v>0</v>
      </c>
      <c r="AB354" s="159">
        <f t="shared" si="38"/>
        <v>0</v>
      </c>
      <c r="AC354" s="159">
        <f t="shared" si="39"/>
        <v>0</v>
      </c>
      <c r="AD354" s="159">
        <f t="shared" si="40"/>
        <v>0</v>
      </c>
      <c r="AE354" s="209">
        <f t="shared" si="41"/>
        <v>0</v>
      </c>
      <c r="AF354" s="210">
        <f t="shared" si="42"/>
        <v>0</v>
      </c>
      <c r="AG354" s="210">
        <f t="shared" si="43"/>
        <v>73000</v>
      </c>
      <c r="AH354" s="210">
        <f t="shared" si="44"/>
        <v>0</v>
      </c>
      <c r="AI354" s="211">
        <f t="shared" si="45"/>
        <v>0</v>
      </c>
      <c r="AJ354" s="212">
        <f t="shared" si="46"/>
        <v>0</v>
      </c>
      <c r="AK354" s="129"/>
      <c r="AL354" s="213">
        <f t="shared" si="47"/>
        <v>0</v>
      </c>
      <c r="AM354" s="214">
        <f t="shared" si="48"/>
        <v>0</v>
      </c>
      <c r="AN354" s="214">
        <f t="shared" si="49"/>
        <v>0</v>
      </c>
      <c r="AO354" s="215">
        <f t="shared" si="23"/>
        <v>0</v>
      </c>
      <c r="AP354" s="172">
        <f t="shared" si="9"/>
        <v>223260.8796</v>
      </c>
      <c r="AQ354" s="129"/>
      <c r="AR354" s="216">
        <f t="shared" si="50"/>
        <v>0</v>
      </c>
      <c r="AS354" s="217">
        <f t="shared" si="51"/>
        <v>-653.0639706</v>
      </c>
      <c r="AT354" s="217">
        <f t="shared" si="24"/>
        <v>1000</v>
      </c>
      <c r="AU354" s="218">
        <f t="shared" si="30"/>
        <v>3000</v>
      </c>
      <c r="AV354" s="129"/>
      <c r="AW354" s="219">
        <f t="shared" ref="AW354:AX354" si="745">+IF(SUM(U349:U353)&gt;SUM(AW349:AW353),1,0)</f>
        <v>0</v>
      </c>
      <c r="AX354" s="220">
        <f t="shared" si="745"/>
        <v>0</v>
      </c>
      <c r="AY354" s="129"/>
      <c r="AZ354" s="181">
        <f t="shared" si="11"/>
        <v>1312.061793</v>
      </c>
      <c r="BA354" s="129"/>
      <c r="BB354" s="129"/>
      <c r="BC354" s="129"/>
      <c r="BD354" s="129"/>
      <c r="BE354" s="129"/>
      <c r="BF354" s="129"/>
      <c r="BG354" s="129"/>
      <c r="BH354" s="129"/>
      <c r="BI354" s="129"/>
      <c r="BJ354" s="129"/>
      <c r="BK354" s="129"/>
      <c r="BL354" s="129"/>
      <c r="BM354" s="129"/>
      <c r="BN354" s="129"/>
      <c r="BO354" s="129"/>
      <c r="BP354" s="129">
        <f t="shared" si="2"/>
        <v>180000</v>
      </c>
      <c r="BQ354" s="129">
        <f t="shared" si="3"/>
        <v>225000</v>
      </c>
      <c r="BR354" s="129">
        <f t="shared" si="4"/>
        <v>360000</v>
      </c>
    </row>
    <row r="355" ht="14.25" customHeight="1">
      <c r="A355" s="63">
        <f t="shared" si="12"/>
        <v>352</v>
      </c>
      <c r="C355" s="205">
        <f t="shared" si="33"/>
        <v>80200</v>
      </c>
      <c r="D355" s="176">
        <f t="shared" si="34"/>
        <v>75420.32504</v>
      </c>
      <c r="E355" s="206">
        <f t="shared" si="5"/>
        <v>155620.325</v>
      </c>
      <c r="F355" s="129"/>
      <c r="G355" s="205">
        <f t="shared" si="15"/>
        <v>28000</v>
      </c>
      <c r="H355" s="206">
        <f t="shared" si="16"/>
        <v>84000</v>
      </c>
      <c r="I355" s="129"/>
      <c r="J355" s="207">
        <f t="shared" si="35"/>
        <v>30351.28887</v>
      </c>
      <c r="K355" s="208">
        <f t="shared" si="54"/>
        <v>75291.94341</v>
      </c>
      <c r="L355" s="129"/>
      <c r="M355" s="129"/>
      <c r="N355" s="129"/>
      <c r="O355" s="129"/>
      <c r="P355" s="129"/>
      <c r="Q355" s="129">
        <v>0.0</v>
      </c>
      <c r="R355" s="129">
        <v>0.0</v>
      </c>
      <c r="S355" s="129">
        <f t="shared" ref="S355:T355" si="746">+IF(Q355=1,RAND(),0)</f>
        <v>0</v>
      </c>
      <c r="T355" s="129">
        <f t="shared" si="746"/>
        <v>0</v>
      </c>
      <c r="U355" s="129">
        <f>+IF(S355=0,0,IF(S355&lt;=Hoja2!$N$5,Hoja2!$M$5,IF(Hoja2!M354&lt;=Hoja2!$N$6,Hoja2!$M$6,IF(S355&lt;=Hoja2!$N$7,Hoja2!$M$7,IF(S355&lt;=Hoja2!$N$8,Hoja2!$M$8,IF(S355&lt;=Hoja2!$N$9,Hoja2!$M$9,6))))))</f>
        <v>0</v>
      </c>
      <c r="V355" s="129">
        <f>+IF(T355=0,0,IF(T355&lt;=Hoja2!$O$5,Hoja2!$M$5,IF(T355&lt;=Hoja2!$O$6,Hoja2!$M$6,IF(T355&lt;=Hoja2!$O$7,Hoja2!$M$7,IF(T355&lt;=Hoja2!$O$8,Hoja2!$M$8,IF(T355&lt;=Hoja2!$O$9,Hoja2!$M$9,IF(S355&lt;=Hoja2!$O$10,Hoja2!$M$10,IF(S355&lt;=Hoja2!$O$11,Hoja2!$M$11,8))))))))</f>
        <v>0</v>
      </c>
      <c r="W355" s="156" t="str">
        <f t="shared" si="7"/>
        <v>si</v>
      </c>
      <c r="X355" s="157" t="str">
        <f t="shared" si="8"/>
        <v>no</v>
      </c>
      <c r="Y355" s="129"/>
      <c r="Z355" s="129"/>
      <c r="AA355" s="158">
        <f t="shared" si="37"/>
        <v>0</v>
      </c>
      <c r="AB355" s="159">
        <f t="shared" si="38"/>
        <v>0</v>
      </c>
      <c r="AC355" s="159">
        <f t="shared" si="39"/>
        <v>0</v>
      </c>
      <c r="AD355" s="159">
        <f t="shared" si="40"/>
        <v>0</v>
      </c>
      <c r="AE355" s="209">
        <f t="shared" si="41"/>
        <v>0</v>
      </c>
      <c r="AF355" s="210">
        <f t="shared" si="42"/>
        <v>0</v>
      </c>
      <c r="AG355" s="210">
        <f t="shared" si="43"/>
        <v>0</v>
      </c>
      <c r="AH355" s="210">
        <f t="shared" si="44"/>
        <v>0</v>
      </c>
      <c r="AI355" s="211">
        <f t="shared" si="45"/>
        <v>0</v>
      </c>
      <c r="AJ355" s="212">
        <f t="shared" si="46"/>
        <v>0</v>
      </c>
      <c r="AK355" s="129"/>
      <c r="AL355" s="213">
        <f t="shared" si="47"/>
        <v>115200</v>
      </c>
      <c r="AM355" s="214">
        <f t="shared" si="48"/>
        <v>0</v>
      </c>
      <c r="AN355" s="214">
        <f t="shared" si="49"/>
        <v>75000</v>
      </c>
      <c r="AO355" s="215">
        <f t="shared" si="23"/>
        <v>0</v>
      </c>
      <c r="AP355" s="172">
        <f t="shared" si="9"/>
        <v>204379.675</v>
      </c>
      <c r="AQ355" s="129"/>
      <c r="AR355" s="216">
        <f t="shared" si="50"/>
        <v>35000</v>
      </c>
      <c r="AS355" s="217">
        <f t="shared" si="51"/>
        <v>28318.79536</v>
      </c>
      <c r="AT355" s="217">
        <f t="shared" si="24"/>
        <v>1000</v>
      </c>
      <c r="AU355" s="218">
        <f t="shared" si="30"/>
        <v>3000</v>
      </c>
      <c r="AV355" s="129"/>
      <c r="AW355" s="219">
        <f t="shared" ref="AW355:AX355" si="747">+IF(SUM(U350:U354)&gt;SUM(AW350:AW354),1,0)</f>
        <v>0</v>
      </c>
      <c r="AX355" s="220">
        <f t="shared" si="747"/>
        <v>0</v>
      </c>
      <c r="AY355" s="129"/>
      <c r="AZ355" s="181">
        <f t="shared" si="11"/>
        <v>2837.914976</v>
      </c>
      <c r="BA355" s="129"/>
      <c r="BB355" s="129"/>
      <c r="BC355" s="129"/>
      <c r="BD355" s="129"/>
      <c r="BE355" s="129"/>
      <c r="BF355" s="129"/>
      <c r="BG355" s="129"/>
      <c r="BH355" s="129"/>
      <c r="BI355" s="129"/>
      <c r="BJ355" s="129"/>
      <c r="BK355" s="129"/>
      <c r="BL355" s="129"/>
      <c r="BM355" s="129"/>
      <c r="BN355" s="129"/>
      <c r="BO355" s="129"/>
      <c r="BP355" s="129">
        <f t="shared" si="2"/>
        <v>180000</v>
      </c>
      <c r="BQ355" s="129">
        <f t="shared" si="3"/>
        <v>225000</v>
      </c>
      <c r="BR355" s="129">
        <f t="shared" si="4"/>
        <v>360000</v>
      </c>
    </row>
    <row r="356" ht="14.25" customHeight="1">
      <c r="A356" s="63">
        <f t="shared" si="12"/>
        <v>353</v>
      </c>
      <c r="C356" s="205">
        <f t="shared" si="33"/>
        <v>150000</v>
      </c>
      <c r="D356" s="176">
        <f t="shared" si="34"/>
        <v>88705.97579</v>
      </c>
      <c r="E356" s="206">
        <f t="shared" si="5"/>
        <v>238705.9758</v>
      </c>
      <c r="F356" s="129"/>
      <c r="G356" s="205">
        <f t="shared" si="15"/>
        <v>27000</v>
      </c>
      <c r="H356" s="206">
        <f t="shared" si="16"/>
        <v>81000</v>
      </c>
      <c r="I356" s="129"/>
      <c r="J356" s="207">
        <f t="shared" si="35"/>
        <v>40164.08567</v>
      </c>
      <c r="K356" s="208">
        <f t="shared" si="54"/>
        <v>97355.32489</v>
      </c>
      <c r="L356" s="129"/>
      <c r="M356" s="129"/>
      <c r="N356" s="129"/>
      <c r="O356" s="129"/>
      <c r="P356" s="129"/>
      <c r="Q356" s="129">
        <v>0.0</v>
      </c>
      <c r="R356" s="129">
        <v>0.0</v>
      </c>
      <c r="S356" s="129">
        <f t="shared" ref="S356:T356" si="748">+IF(Q356=1,RAND(),0)</f>
        <v>0</v>
      </c>
      <c r="T356" s="129">
        <f t="shared" si="748"/>
        <v>0</v>
      </c>
      <c r="U356" s="129">
        <f>+IF(S356=0,0,IF(S356&lt;=Hoja2!$N$5,Hoja2!$M$5,IF(Hoja2!M355&lt;=Hoja2!$N$6,Hoja2!$M$6,IF(S356&lt;=Hoja2!$N$7,Hoja2!$M$7,IF(S356&lt;=Hoja2!$N$8,Hoja2!$M$8,IF(S356&lt;=Hoja2!$N$9,Hoja2!$M$9,6))))))</f>
        <v>0</v>
      </c>
      <c r="V356" s="129">
        <f>+IF(T356=0,0,IF(T356&lt;=Hoja2!$O$5,Hoja2!$M$5,IF(T356&lt;=Hoja2!$O$6,Hoja2!$M$6,IF(T356&lt;=Hoja2!$O$7,Hoja2!$M$7,IF(T356&lt;=Hoja2!$O$8,Hoja2!$M$8,IF(T356&lt;=Hoja2!$O$9,Hoja2!$M$9,IF(S356&lt;=Hoja2!$O$10,Hoja2!$M$10,IF(S356&lt;=Hoja2!$O$11,Hoja2!$M$11,8))))))))</f>
        <v>0</v>
      </c>
      <c r="W356" s="156" t="str">
        <f t="shared" si="7"/>
        <v>si</v>
      </c>
      <c r="X356" s="157" t="str">
        <f t="shared" si="8"/>
        <v>no</v>
      </c>
      <c r="Y356" s="129"/>
      <c r="Z356" s="129"/>
      <c r="AA356" s="158">
        <f t="shared" si="37"/>
        <v>0</v>
      </c>
      <c r="AB356" s="159">
        <f t="shared" si="38"/>
        <v>0</v>
      </c>
      <c r="AC356" s="159">
        <f t="shared" si="39"/>
        <v>0</v>
      </c>
      <c r="AD356" s="159">
        <f t="shared" si="40"/>
        <v>0</v>
      </c>
      <c r="AE356" s="209">
        <f t="shared" si="41"/>
        <v>0</v>
      </c>
      <c r="AF356" s="210">
        <f t="shared" si="42"/>
        <v>0</v>
      </c>
      <c r="AG356" s="210">
        <f t="shared" si="43"/>
        <v>0</v>
      </c>
      <c r="AH356" s="210">
        <f t="shared" si="44"/>
        <v>0</v>
      </c>
      <c r="AI356" s="211">
        <f t="shared" si="45"/>
        <v>0</v>
      </c>
      <c r="AJ356" s="212">
        <f t="shared" si="46"/>
        <v>0</v>
      </c>
      <c r="AK356" s="129"/>
      <c r="AL356" s="213">
        <f t="shared" si="47"/>
        <v>104800</v>
      </c>
      <c r="AM356" s="214">
        <f t="shared" si="48"/>
        <v>0</v>
      </c>
      <c r="AN356" s="214">
        <f t="shared" si="49"/>
        <v>0</v>
      </c>
      <c r="AO356" s="215">
        <f t="shared" si="23"/>
        <v>0</v>
      </c>
      <c r="AP356" s="172">
        <f t="shared" si="9"/>
        <v>121294.0242</v>
      </c>
      <c r="AQ356" s="129"/>
      <c r="AR356" s="216">
        <f t="shared" si="50"/>
        <v>35000</v>
      </c>
      <c r="AS356" s="217">
        <f t="shared" si="51"/>
        <v>28714.34924</v>
      </c>
      <c r="AT356" s="217">
        <f t="shared" si="24"/>
        <v>1000</v>
      </c>
      <c r="AU356" s="218">
        <f t="shared" si="30"/>
        <v>3000</v>
      </c>
      <c r="AV356" s="129"/>
      <c r="AW356" s="219">
        <f t="shared" ref="AW356:AX356" si="749">+IF(SUM(U351:U355)&gt;SUM(AW351:AW355),1,0)</f>
        <v>0</v>
      </c>
      <c r="AX356" s="220">
        <f t="shared" si="749"/>
        <v>0</v>
      </c>
      <c r="AY356" s="129"/>
      <c r="AZ356" s="181">
        <f t="shared" si="11"/>
        <v>2426.928872</v>
      </c>
      <c r="BA356" s="129"/>
      <c r="BB356" s="129"/>
      <c r="BC356" s="129"/>
      <c r="BD356" s="129"/>
      <c r="BE356" s="129"/>
      <c r="BF356" s="129"/>
      <c r="BG356" s="129"/>
      <c r="BH356" s="129"/>
      <c r="BI356" s="129"/>
      <c r="BJ356" s="129"/>
      <c r="BK356" s="129"/>
      <c r="BL356" s="129"/>
      <c r="BM356" s="129"/>
      <c r="BN356" s="129"/>
      <c r="BO356" s="129"/>
      <c r="BP356" s="129">
        <f t="shared" si="2"/>
        <v>180000</v>
      </c>
      <c r="BQ356" s="129">
        <f t="shared" si="3"/>
        <v>225000</v>
      </c>
      <c r="BR356" s="129">
        <f t="shared" si="4"/>
        <v>360000</v>
      </c>
    </row>
    <row r="357" ht="14.25" customHeight="1">
      <c r="A357" s="63">
        <f t="shared" si="12"/>
        <v>354</v>
      </c>
      <c r="C357" s="205">
        <f t="shared" si="33"/>
        <v>188000</v>
      </c>
      <c r="D357" s="176">
        <f t="shared" si="34"/>
        <v>100875.6828</v>
      </c>
      <c r="E357" s="206">
        <f t="shared" si="5"/>
        <v>288875.6828</v>
      </c>
      <c r="F357" s="129"/>
      <c r="G357" s="205">
        <f t="shared" si="15"/>
        <v>26000</v>
      </c>
      <c r="H357" s="206">
        <f t="shared" si="16"/>
        <v>78000</v>
      </c>
      <c r="I357" s="129"/>
      <c r="J357" s="207">
        <f t="shared" si="35"/>
        <v>50690.62178</v>
      </c>
      <c r="K357" s="208">
        <f t="shared" si="54"/>
        <v>120599.0646</v>
      </c>
      <c r="L357" s="129"/>
      <c r="M357" s="129"/>
      <c r="N357" s="129"/>
      <c r="O357" s="129"/>
      <c r="P357" s="129"/>
      <c r="Q357" s="129">
        <v>1.0</v>
      </c>
      <c r="R357" s="129">
        <v>1.0</v>
      </c>
      <c r="S357" s="129">
        <f t="shared" ref="S357:T357" si="750">+IF(Q357=1,RAND(),0)</f>
        <v>0.8471763396</v>
      </c>
      <c r="T357" s="129">
        <f t="shared" si="750"/>
        <v>0.5179517501</v>
      </c>
      <c r="U357" s="129">
        <f>+IF(S357=0,0,IF(S357&lt;=Hoja2!$N$5,Hoja2!$M$5,IF(Hoja2!M356&lt;=Hoja2!$N$6,Hoja2!$M$6,IF(S357&lt;=Hoja2!$N$7,Hoja2!$M$7,IF(S357&lt;=Hoja2!$N$8,Hoja2!$M$8,IF(S357&lt;=Hoja2!$N$9,Hoja2!$M$9,6))))))</f>
        <v>2</v>
      </c>
      <c r="V357" s="129">
        <f>+IF(T357=0,0,IF(T357&lt;=Hoja2!$O$5,Hoja2!$M$5,IF(T357&lt;=Hoja2!$O$6,Hoja2!$M$6,IF(T357&lt;=Hoja2!$O$7,Hoja2!$M$7,IF(T357&lt;=Hoja2!$O$8,Hoja2!$M$8,IF(T357&lt;=Hoja2!$O$9,Hoja2!$M$9,IF(S357&lt;=Hoja2!$O$10,Hoja2!$M$10,IF(S357&lt;=Hoja2!$O$11,Hoja2!$M$11,8))))))))</f>
        <v>3</v>
      </c>
      <c r="W357" s="156" t="str">
        <f t="shared" si="7"/>
        <v>si</v>
      </c>
      <c r="X357" s="157" t="str">
        <f t="shared" si="8"/>
        <v>no</v>
      </c>
      <c r="Y357" s="129"/>
      <c r="Z357" s="129"/>
      <c r="AA357" s="158">
        <f t="shared" si="37"/>
        <v>0</v>
      </c>
      <c r="AB357" s="159">
        <f t="shared" si="38"/>
        <v>0</v>
      </c>
      <c r="AC357" s="159">
        <f t="shared" si="39"/>
        <v>0</v>
      </c>
      <c r="AD357" s="159">
        <f t="shared" si="40"/>
        <v>0</v>
      </c>
      <c r="AE357" s="209">
        <f t="shared" si="41"/>
        <v>0</v>
      </c>
      <c r="AF357" s="210">
        <f t="shared" si="42"/>
        <v>0</v>
      </c>
      <c r="AG357" s="210">
        <f t="shared" si="43"/>
        <v>0</v>
      </c>
      <c r="AH357" s="210">
        <f t="shared" si="44"/>
        <v>0</v>
      </c>
      <c r="AI357" s="211">
        <f t="shared" si="45"/>
        <v>0</v>
      </c>
      <c r="AJ357" s="212">
        <f t="shared" si="46"/>
        <v>0</v>
      </c>
      <c r="AK357" s="129"/>
      <c r="AL357" s="213">
        <f t="shared" si="47"/>
        <v>73000</v>
      </c>
      <c r="AM357" s="214">
        <f t="shared" si="48"/>
        <v>0</v>
      </c>
      <c r="AN357" s="214">
        <f t="shared" si="49"/>
        <v>0</v>
      </c>
      <c r="AO357" s="215">
        <f t="shared" si="23"/>
        <v>0</v>
      </c>
      <c r="AP357" s="172">
        <f t="shared" si="9"/>
        <v>71124.31725</v>
      </c>
      <c r="AQ357" s="129"/>
      <c r="AR357" s="216">
        <f t="shared" si="50"/>
        <v>35000</v>
      </c>
      <c r="AS357" s="217">
        <f t="shared" si="51"/>
        <v>29830.29304</v>
      </c>
      <c r="AT357" s="217">
        <f t="shared" si="24"/>
        <v>1000</v>
      </c>
      <c r="AU357" s="218">
        <f t="shared" si="30"/>
        <v>3000</v>
      </c>
      <c r="AV357" s="129"/>
      <c r="AW357" s="219">
        <f t="shared" ref="AW357:AX357" si="751">+IF(SUM(U352:U356)&gt;SUM(AW352:AW356),1,0)</f>
        <v>0</v>
      </c>
      <c r="AX357" s="220">
        <f t="shared" si="751"/>
        <v>0</v>
      </c>
      <c r="AY357" s="129"/>
      <c r="AZ357" s="181">
        <f t="shared" si="11"/>
        <v>2147.813218</v>
      </c>
      <c r="BA357" s="129"/>
      <c r="BB357" s="129"/>
      <c r="BC357" s="129"/>
      <c r="BD357" s="129"/>
      <c r="BE357" s="129"/>
      <c r="BF357" s="129"/>
      <c r="BG357" s="129"/>
      <c r="BH357" s="129"/>
      <c r="BI357" s="129"/>
      <c r="BJ357" s="129"/>
      <c r="BK357" s="129"/>
      <c r="BL357" s="129"/>
      <c r="BM357" s="129"/>
      <c r="BN357" s="129"/>
      <c r="BO357" s="129"/>
      <c r="BP357" s="129">
        <f t="shared" si="2"/>
        <v>180000</v>
      </c>
      <c r="BQ357" s="129">
        <f t="shared" si="3"/>
        <v>225000</v>
      </c>
      <c r="BR357" s="129">
        <f t="shared" si="4"/>
        <v>360000</v>
      </c>
    </row>
    <row r="358" ht="14.25" customHeight="1">
      <c r="A358" s="63">
        <f t="shared" si="12"/>
        <v>355</v>
      </c>
      <c r="C358" s="205">
        <f t="shared" si="33"/>
        <v>153000</v>
      </c>
      <c r="D358" s="176">
        <f t="shared" si="34"/>
        <v>38448.07155</v>
      </c>
      <c r="E358" s="206">
        <f t="shared" si="5"/>
        <v>191448.0715</v>
      </c>
      <c r="F358" s="129"/>
      <c r="G358" s="205">
        <f t="shared" si="15"/>
        <v>25000</v>
      </c>
      <c r="H358" s="206">
        <f t="shared" si="16"/>
        <v>75000</v>
      </c>
      <c r="I358" s="129"/>
      <c r="J358" s="207">
        <f t="shared" si="35"/>
        <v>61337.14938</v>
      </c>
      <c r="K358" s="208">
        <f t="shared" si="54"/>
        <v>144084.3165</v>
      </c>
      <c r="L358" s="129"/>
      <c r="M358" s="129"/>
      <c r="N358" s="129"/>
      <c r="O358" s="129"/>
      <c r="P358" s="129"/>
      <c r="Q358" s="129">
        <v>1.0</v>
      </c>
      <c r="R358" s="129">
        <v>0.0</v>
      </c>
      <c r="S358" s="129">
        <f t="shared" ref="S358:T358" si="752">+IF(Q358=1,RAND(),0)</f>
        <v>0.4548359858</v>
      </c>
      <c r="T358" s="129">
        <f t="shared" si="752"/>
        <v>0</v>
      </c>
      <c r="U358" s="129">
        <f>+IF(S358=0,0,IF(S358&lt;=Hoja2!$N$5,Hoja2!$M$5,IF(Hoja2!M357&lt;=Hoja2!$N$6,Hoja2!$M$6,IF(S358&lt;=Hoja2!$N$7,Hoja2!$M$7,IF(S358&lt;=Hoja2!$N$8,Hoja2!$M$8,IF(S358&lt;=Hoja2!$N$9,Hoja2!$M$9,6))))))</f>
        <v>2</v>
      </c>
      <c r="V358" s="129">
        <f>+IF(T358=0,0,IF(T358&lt;=Hoja2!$O$5,Hoja2!$M$5,IF(T358&lt;=Hoja2!$O$6,Hoja2!$M$6,IF(T358&lt;=Hoja2!$O$7,Hoja2!$M$7,IF(T358&lt;=Hoja2!$O$8,Hoja2!$M$8,IF(T358&lt;=Hoja2!$O$9,Hoja2!$M$9,IF(S358&lt;=Hoja2!$O$10,Hoja2!$M$10,IF(S358&lt;=Hoja2!$O$11,Hoja2!$M$11,8))))))))</f>
        <v>0</v>
      </c>
      <c r="W358" s="156" t="str">
        <f t="shared" si="7"/>
        <v>si</v>
      </c>
      <c r="X358" s="157" t="str">
        <f t="shared" si="8"/>
        <v>no</v>
      </c>
      <c r="Y358" s="129"/>
      <c r="Z358" s="129"/>
      <c r="AA358" s="158">
        <f t="shared" si="37"/>
        <v>0</v>
      </c>
      <c r="AB358" s="159">
        <f t="shared" si="38"/>
        <v>0</v>
      </c>
      <c r="AC358" s="159">
        <f t="shared" si="39"/>
        <v>0</v>
      </c>
      <c r="AD358" s="159">
        <f t="shared" si="40"/>
        <v>0</v>
      </c>
      <c r="AE358" s="209">
        <f t="shared" si="41"/>
        <v>0</v>
      </c>
      <c r="AF358" s="210">
        <f t="shared" si="42"/>
        <v>0</v>
      </c>
      <c r="AG358" s="210">
        <f t="shared" si="43"/>
        <v>0</v>
      </c>
      <c r="AH358" s="210">
        <f t="shared" si="44"/>
        <v>0</v>
      </c>
      <c r="AI358" s="211">
        <f t="shared" si="45"/>
        <v>0</v>
      </c>
      <c r="AJ358" s="212">
        <f t="shared" si="46"/>
        <v>0</v>
      </c>
      <c r="AK358" s="129"/>
      <c r="AL358" s="213">
        <f t="shared" si="47"/>
        <v>0</v>
      </c>
      <c r="AM358" s="214">
        <f t="shared" si="48"/>
        <v>0</v>
      </c>
      <c r="AN358" s="214">
        <f t="shared" si="49"/>
        <v>75000</v>
      </c>
      <c r="AO358" s="215">
        <f t="shared" si="23"/>
        <v>0</v>
      </c>
      <c r="AP358" s="172">
        <f t="shared" si="9"/>
        <v>168551.9285</v>
      </c>
      <c r="AQ358" s="129"/>
      <c r="AR358" s="216">
        <f t="shared" si="50"/>
        <v>35000</v>
      </c>
      <c r="AS358" s="217">
        <f t="shared" si="51"/>
        <v>29427.6112</v>
      </c>
      <c r="AT358" s="217">
        <f t="shared" si="24"/>
        <v>1000</v>
      </c>
      <c r="AU358" s="218">
        <f t="shared" si="30"/>
        <v>3000</v>
      </c>
      <c r="AV358" s="129"/>
      <c r="AW358" s="219">
        <f t="shared" ref="AW358:AX358" si="753">+IF(SUM(U353:U357)&gt;SUM(AW353:AW357),1,0)</f>
        <v>1</v>
      </c>
      <c r="AX358" s="220">
        <f t="shared" si="753"/>
        <v>1</v>
      </c>
      <c r="AY358" s="129"/>
      <c r="AZ358" s="181">
        <f t="shared" si="11"/>
        <v>3343.417314</v>
      </c>
      <c r="BA358" s="129"/>
      <c r="BB358" s="129"/>
      <c r="BC358" s="129"/>
      <c r="BD358" s="129"/>
      <c r="BE358" s="129"/>
      <c r="BF358" s="129"/>
      <c r="BG358" s="129"/>
      <c r="BH358" s="129"/>
      <c r="BI358" s="129"/>
      <c r="BJ358" s="129"/>
      <c r="BK358" s="129"/>
      <c r="BL358" s="129"/>
      <c r="BM358" s="129"/>
      <c r="BN358" s="129"/>
      <c r="BO358" s="129"/>
      <c r="BP358" s="129">
        <f t="shared" si="2"/>
        <v>180000</v>
      </c>
      <c r="BQ358" s="129">
        <f t="shared" si="3"/>
        <v>225000</v>
      </c>
      <c r="BR358" s="129">
        <f t="shared" si="4"/>
        <v>360000</v>
      </c>
    </row>
    <row r="359" ht="14.25" customHeight="1">
      <c r="A359" s="63">
        <f t="shared" si="12"/>
        <v>356</v>
      </c>
      <c r="C359" s="205">
        <f t="shared" si="33"/>
        <v>118000</v>
      </c>
      <c r="D359" s="176">
        <f t="shared" si="34"/>
        <v>52516.6447</v>
      </c>
      <c r="E359" s="206">
        <f t="shared" si="5"/>
        <v>170516.6447</v>
      </c>
      <c r="F359" s="129"/>
      <c r="G359" s="205">
        <f t="shared" si="15"/>
        <v>24000</v>
      </c>
      <c r="H359" s="206">
        <f t="shared" si="16"/>
        <v>72000</v>
      </c>
      <c r="I359" s="129"/>
      <c r="J359" s="207">
        <f t="shared" si="35"/>
        <v>70815.10892</v>
      </c>
      <c r="K359" s="208">
        <f t="shared" si="54"/>
        <v>167332.3494</v>
      </c>
      <c r="L359" s="129"/>
      <c r="M359" s="129"/>
      <c r="N359" s="129"/>
      <c r="O359" s="129"/>
      <c r="P359" s="129"/>
      <c r="Q359" s="129">
        <v>0.0</v>
      </c>
      <c r="R359" s="129">
        <v>0.0</v>
      </c>
      <c r="S359" s="129">
        <f t="shared" ref="S359:T359" si="754">+IF(Q359=1,RAND(),0)</f>
        <v>0</v>
      </c>
      <c r="T359" s="129">
        <f t="shared" si="754"/>
        <v>0</v>
      </c>
      <c r="U359" s="129">
        <f>+IF(S359=0,0,IF(S359&lt;=Hoja2!$N$5,Hoja2!$M$5,IF(Hoja2!M358&lt;=Hoja2!$N$6,Hoja2!$M$6,IF(S359&lt;=Hoja2!$N$7,Hoja2!$M$7,IF(S359&lt;=Hoja2!$N$8,Hoja2!$M$8,IF(S359&lt;=Hoja2!$N$9,Hoja2!$M$9,6))))))</f>
        <v>0</v>
      </c>
      <c r="V359" s="129">
        <f>+IF(T359=0,0,IF(T359&lt;=Hoja2!$O$5,Hoja2!$M$5,IF(T359&lt;=Hoja2!$O$6,Hoja2!$M$6,IF(T359&lt;=Hoja2!$O$7,Hoja2!$M$7,IF(T359&lt;=Hoja2!$O$8,Hoja2!$M$8,IF(T359&lt;=Hoja2!$O$9,Hoja2!$M$9,IF(S359&lt;=Hoja2!$O$10,Hoja2!$M$10,IF(S359&lt;=Hoja2!$O$11,Hoja2!$M$11,8))))))))</f>
        <v>0</v>
      </c>
      <c r="W359" s="156" t="str">
        <f t="shared" si="7"/>
        <v>si</v>
      </c>
      <c r="X359" s="157" t="str">
        <f t="shared" si="8"/>
        <v>no</v>
      </c>
      <c r="Y359" s="129"/>
      <c r="Z359" s="129"/>
      <c r="AA359" s="158">
        <f t="shared" si="37"/>
        <v>0</v>
      </c>
      <c r="AB359" s="159">
        <f t="shared" si="38"/>
        <v>0</v>
      </c>
      <c r="AC359" s="159">
        <f t="shared" si="39"/>
        <v>0</v>
      </c>
      <c r="AD359" s="159">
        <f t="shared" si="40"/>
        <v>0</v>
      </c>
      <c r="AE359" s="209">
        <f t="shared" si="41"/>
        <v>0</v>
      </c>
      <c r="AF359" s="210">
        <f t="shared" si="42"/>
        <v>0</v>
      </c>
      <c r="AG359" s="210">
        <f t="shared" si="43"/>
        <v>0</v>
      </c>
      <c r="AH359" s="210">
        <f t="shared" si="44"/>
        <v>0</v>
      </c>
      <c r="AI359" s="211">
        <f t="shared" si="45"/>
        <v>0</v>
      </c>
      <c r="AJ359" s="212">
        <f t="shared" si="46"/>
        <v>0</v>
      </c>
      <c r="AK359" s="129"/>
      <c r="AL359" s="213">
        <f t="shared" si="47"/>
        <v>0</v>
      </c>
      <c r="AM359" s="214">
        <f t="shared" si="48"/>
        <v>0</v>
      </c>
      <c r="AN359" s="214">
        <f t="shared" si="49"/>
        <v>0</v>
      </c>
      <c r="AO359" s="215">
        <f t="shared" si="23"/>
        <v>0</v>
      </c>
      <c r="AP359" s="172">
        <f t="shared" si="9"/>
        <v>189483.3553</v>
      </c>
      <c r="AQ359" s="129"/>
      <c r="AR359" s="216">
        <f t="shared" si="50"/>
        <v>35000</v>
      </c>
      <c r="AS359" s="217">
        <f t="shared" si="51"/>
        <v>27931.42684</v>
      </c>
      <c r="AT359" s="217">
        <f t="shared" si="24"/>
        <v>1000</v>
      </c>
      <c r="AU359" s="218">
        <f t="shared" si="30"/>
        <v>3000</v>
      </c>
      <c r="AV359" s="129"/>
      <c r="AW359" s="219">
        <f t="shared" ref="AW359:AX359" si="755">+IF(SUM(U354:U358)&gt;SUM(AW354:AW358),1,0)</f>
        <v>1</v>
      </c>
      <c r="AX359" s="220">
        <f t="shared" si="755"/>
        <v>1</v>
      </c>
      <c r="AY359" s="129"/>
      <c r="AZ359" s="181">
        <f t="shared" si="11"/>
        <v>1827.947118</v>
      </c>
      <c r="BA359" s="129"/>
      <c r="BB359" s="129"/>
      <c r="BC359" s="129"/>
      <c r="BD359" s="129"/>
      <c r="BE359" s="129"/>
      <c r="BF359" s="129"/>
      <c r="BG359" s="129"/>
      <c r="BH359" s="129"/>
      <c r="BI359" s="129"/>
      <c r="BJ359" s="129"/>
      <c r="BK359" s="129"/>
      <c r="BL359" s="129"/>
      <c r="BM359" s="129"/>
      <c r="BN359" s="129"/>
      <c r="BO359" s="129"/>
      <c r="BP359" s="129">
        <f t="shared" si="2"/>
        <v>180000</v>
      </c>
      <c r="BQ359" s="129">
        <f t="shared" si="3"/>
        <v>225000</v>
      </c>
      <c r="BR359" s="129">
        <f t="shared" si="4"/>
        <v>360000</v>
      </c>
    </row>
    <row r="360" ht="14.25" customHeight="1">
      <c r="A360" s="63">
        <f t="shared" si="12"/>
        <v>357</v>
      </c>
      <c r="C360" s="205">
        <f t="shared" si="33"/>
        <v>83000</v>
      </c>
      <c r="D360" s="176">
        <f t="shared" si="34"/>
        <v>65021.60052</v>
      </c>
      <c r="E360" s="206">
        <f t="shared" si="5"/>
        <v>148021.6005</v>
      </c>
      <c r="F360" s="129"/>
      <c r="G360" s="205">
        <f t="shared" si="15"/>
        <v>23000</v>
      </c>
      <c r="H360" s="206">
        <f t="shared" si="16"/>
        <v>69000</v>
      </c>
      <c r="I360" s="129"/>
      <c r="J360" s="207">
        <f t="shared" si="35"/>
        <v>80278.99437</v>
      </c>
      <c r="K360" s="208">
        <f t="shared" si="54"/>
        <v>191129.9595</v>
      </c>
      <c r="L360" s="129"/>
      <c r="M360" s="129"/>
      <c r="N360" s="129"/>
      <c r="O360" s="129"/>
      <c r="P360" s="129"/>
      <c r="Q360" s="129">
        <v>0.0</v>
      </c>
      <c r="R360" s="129">
        <v>0.0</v>
      </c>
      <c r="S360" s="129">
        <f t="shared" ref="S360:T360" si="756">+IF(Q360=1,RAND(),0)</f>
        <v>0</v>
      </c>
      <c r="T360" s="129">
        <f t="shared" si="756"/>
        <v>0</v>
      </c>
      <c r="U360" s="129">
        <f>+IF(S360=0,0,IF(S360&lt;=Hoja2!$N$5,Hoja2!$M$5,IF(Hoja2!M359&lt;=Hoja2!$N$6,Hoja2!$M$6,IF(S360&lt;=Hoja2!$N$7,Hoja2!$M$7,IF(S360&lt;=Hoja2!$N$8,Hoja2!$M$8,IF(S360&lt;=Hoja2!$N$9,Hoja2!$M$9,6))))))</f>
        <v>0</v>
      </c>
      <c r="V360" s="129">
        <f>+IF(T360=0,0,IF(T360&lt;=Hoja2!$O$5,Hoja2!$M$5,IF(T360&lt;=Hoja2!$O$6,Hoja2!$M$6,IF(T360&lt;=Hoja2!$O$7,Hoja2!$M$7,IF(T360&lt;=Hoja2!$O$8,Hoja2!$M$8,IF(T360&lt;=Hoja2!$O$9,Hoja2!$M$9,IF(S360&lt;=Hoja2!$O$10,Hoja2!$M$10,IF(S360&lt;=Hoja2!$O$11,Hoja2!$M$11,8))))))))</f>
        <v>0</v>
      </c>
      <c r="W360" s="156" t="str">
        <f t="shared" si="7"/>
        <v>si</v>
      </c>
      <c r="X360" s="157" t="str">
        <f t="shared" si="8"/>
        <v>no</v>
      </c>
      <c r="Y360" s="129"/>
      <c r="Z360" s="129"/>
      <c r="AA360" s="158">
        <f t="shared" si="37"/>
        <v>0</v>
      </c>
      <c r="AB360" s="159">
        <f t="shared" si="38"/>
        <v>0</v>
      </c>
      <c r="AC360" s="159">
        <f t="shared" si="39"/>
        <v>0</v>
      </c>
      <c r="AD360" s="159">
        <f t="shared" si="40"/>
        <v>0</v>
      </c>
      <c r="AE360" s="209">
        <f t="shared" si="41"/>
        <v>0</v>
      </c>
      <c r="AF360" s="210">
        <f t="shared" si="42"/>
        <v>0</v>
      </c>
      <c r="AG360" s="210">
        <f t="shared" si="43"/>
        <v>0</v>
      </c>
      <c r="AH360" s="210">
        <f t="shared" si="44"/>
        <v>0</v>
      </c>
      <c r="AI360" s="211">
        <f t="shared" si="45"/>
        <v>0</v>
      </c>
      <c r="AJ360" s="212">
        <f t="shared" si="46"/>
        <v>0</v>
      </c>
      <c r="AK360" s="129"/>
      <c r="AL360" s="213">
        <f t="shared" si="47"/>
        <v>0</v>
      </c>
      <c r="AM360" s="214">
        <f t="shared" si="48"/>
        <v>0</v>
      </c>
      <c r="AN360" s="214">
        <f t="shared" si="49"/>
        <v>0</v>
      </c>
      <c r="AO360" s="215">
        <f t="shared" si="23"/>
        <v>0</v>
      </c>
      <c r="AP360" s="172">
        <f t="shared" si="9"/>
        <v>211978.3995</v>
      </c>
      <c r="AQ360" s="129"/>
      <c r="AR360" s="216">
        <f t="shared" si="50"/>
        <v>35000</v>
      </c>
      <c r="AS360" s="217">
        <f t="shared" si="51"/>
        <v>29495.04418</v>
      </c>
      <c r="AT360" s="217">
        <f t="shared" si="24"/>
        <v>1000</v>
      </c>
      <c r="AU360" s="218">
        <f t="shared" si="30"/>
        <v>3000</v>
      </c>
      <c r="AV360" s="129"/>
      <c r="AW360" s="219">
        <f t="shared" ref="AW360:AX360" si="757">+IF(SUM(U355:U359)&gt;SUM(AW355:AW359),1,0)</f>
        <v>1</v>
      </c>
      <c r="AX360" s="220">
        <f t="shared" si="757"/>
        <v>1</v>
      </c>
      <c r="AY360" s="129"/>
      <c r="AZ360" s="181">
        <f t="shared" si="11"/>
        <v>2332.60964</v>
      </c>
      <c r="BA360" s="129"/>
      <c r="BB360" s="129"/>
      <c r="BC360" s="129"/>
      <c r="BD360" s="129"/>
      <c r="BE360" s="129"/>
      <c r="BF360" s="129"/>
      <c r="BG360" s="129"/>
      <c r="BH360" s="129"/>
      <c r="BI360" s="129"/>
      <c r="BJ360" s="129"/>
      <c r="BK360" s="129"/>
      <c r="BL360" s="129"/>
      <c r="BM360" s="129"/>
      <c r="BN360" s="129"/>
      <c r="BO360" s="129"/>
      <c r="BP360" s="129">
        <f t="shared" si="2"/>
        <v>180000</v>
      </c>
      <c r="BQ360" s="129">
        <f t="shared" si="3"/>
        <v>225000</v>
      </c>
      <c r="BR360" s="129">
        <f t="shared" si="4"/>
        <v>360000</v>
      </c>
    </row>
    <row r="361" ht="14.25" customHeight="1">
      <c r="A361" s="63">
        <f t="shared" si="12"/>
        <v>358</v>
      </c>
      <c r="C361" s="205">
        <f t="shared" si="33"/>
        <v>48000</v>
      </c>
      <c r="D361" s="176">
        <f t="shared" si="34"/>
        <v>78266.26311</v>
      </c>
      <c r="E361" s="206">
        <f t="shared" si="5"/>
        <v>126266.2631</v>
      </c>
      <c r="F361" s="129"/>
      <c r="G361" s="205">
        <f t="shared" si="15"/>
        <v>22000</v>
      </c>
      <c r="H361" s="206">
        <f t="shared" si="16"/>
        <v>66000</v>
      </c>
      <c r="I361" s="129"/>
      <c r="J361" s="207">
        <f t="shared" si="35"/>
        <v>89231.33338</v>
      </c>
      <c r="K361" s="208">
        <f t="shared" si="54"/>
        <v>103561.6551</v>
      </c>
      <c r="L361" s="129"/>
      <c r="M361" s="129"/>
      <c r="N361" s="129"/>
      <c r="O361" s="129"/>
      <c r="P361" s="129"/>
      <c r="Q361" s="129">
        <v>0.0</v>
      </c>
      <c r="R361" s="129">
        <v>0.0</v>
      </c>
      <c r="S361" s="129">
        <f t="shared" ref="S361:T361" si="758">+IF(Q361=1,RAND(),0)</f>
        <v>0</v>
      </c>
      <c r="T361" s="129">
        <f t="shared" si="758"/>
        <v>0</v>
      </c>
      <c r="U361" s="129">
        <f>+IF(S361=0,0,IF(S361&lt;=Hoja2!$N$5,Hoja2!$M$5,IF(Hoja2!M360&lt;=Hoja2!$N$6,Hoja2!$M$6,IF(S361&lt;=Hoja2!$N$7,Hoja2!$M$7,IF(S361&lt;=Hoja2!$N$8,Hoja2!$M$8,IF(S361&lt;=Hoja2!$N$9,Hoja2!$M$9,6))))))</f>
        <v>0</v>
      </c>
      <c r="V361" s="129">
        <f>+IF(T361=0,0,IF(T361&lt;=Hoja2!$O$5,Hoja2!$M$5,IF(T361&lt;=Hoja2!$O$6,Hoja2!$M$6,IF(T361&lt;=Hoja2!$O$7,Hoja2!$M$7,IF(T361&lt;=Hoja2!$O$8,Hoja2!$M$8,IF(T361&lt;=Hoja2!$O$9,Hoja2!$M$9,IF(S361&lt;=Hoja2!$O$10,Hoja2!$M$10,IF(S361&lt;=Hoja2!$O$11,Hoja2!$M$11,8))))))))</f>
        <v>0</v>
      </c>
      <c r="W361" s="156" t="str">
        <f t="shared" si="7"/>
        <v>si</v>
      </c>
      <c r="X361" s="157" t="str">
        <f t="shared" si="8"/>
        <v>no</v>
      </c>
      <c r="Y361" s="129"/>
      <c r="Z361" s="129"/>
      <c r="AA361" s="158">
        <f t="shared" si="37"/>
        <v>0</v>
      </c>
      <c r="AB361" s="159">
        <f t="shared" si="38"/>
        <v>0</v>
      </c>
      <c r="AC361" s="159">
        <f t="shared" si="39"/>
        <v>0</v>
      </c>
      <c r="AD361" s="159">
        <f t="shared" si="40"/>
        <v>0</v>
      </c>
      <c r="AE361" s="209">
        <f t="shared" si="41"/>
        <v>110000</v>
      </c>
      <c r="AF361" s="210">
        <f t="shared" si="42"/>
        <v>0</v>
      </c>
      <c r="AG361" s="210">
        <f t="shared" si="43"/>
        <v>0</v>
      </c>
      <c r="AH361" s="210">
        <f t="shared" si="44"/>
        <v>0</v>
      </c>
      <c r="AI361" s="211">
        <f t="shared" si="45"/>
        <v>0</v>
      </c>
      <c r="AJ361" s="212">
        <f t="shared" si="46"/>
        <v>0</v>
      </c>
      <c r="AK361" s="129"/>
      <c r="AL361" s="213">
        <f t="shared" si="47"/>
        <v>0</v>
      </c>
      <c r="AM361" s="214">
        <f t="shared" si="48"/>
        <v>0</v>
      </c>
      <c r="AN361" s="214">
        <f t="shared" si="49"/>
        <v>0</v>
      </c>
      <c r="AO361" s="215">
        <f t="shared" si="23"/>
        <v>0</v>
      </c>
      <c r="AP361" s="172">
        <f t="shared" si="9"/>
        <v>233733.7369</v>
      </c>
      <c r="AQ361" s="129"/>
      <c r="AR361" s="216">
        <f t="shared" si="50"/>
        <v>35000</v>
      </c>
      <c r="AS361" s="217">
        <f t="shared" si="51"/>
        <v>28755.33742</v>
      </c>
      <c r="AT361" s="217">
        <f t="shared" si="24"/>
        <v>1000</v>
      </c>
      <c r="AU361" s="218">
        <f t="shared" si="30"/>
        <v>3000</v>
      </c>
      <c r="AV361" s="129"/>
      <c r="AW361" s="219">
        <f t="shared" ref="AW361:AX361" si="759">+IF(SUM(U356:U360)&gt;SUM(AW356:AW360),1,0)</f>
        <v>1</v>
      </c>
      <c r="AX361" s="220">
        <f t="shared" si="759"/>
        <v>0</v>
      </c>
      <c r="AY361" s="129"/>
      <c r="AZ361" s="181">
        <f t="shared" si="11"/>
        <v>2445.93533</v>
      </c>
      <c r="BA361" s="129"/>
      <c r="BB361" s="129"/>
      <c r="BC361" s="129"/>
      <c r="BD361" s="129"/>
      <c r="BE361" s="129"/>
      <c r="BF361" s="129"/>
      <c r="BG361" s="129"/>
      <c r="BH361" s="129"/>
      <c r="BI361" s="129"/>
      <c r="BJ361" s="129"/>
      <c r="BK361" s="129"/>
      <c r="BL361" s="129"/>
      <c r="BM361" s="129"/>
      <c r="BN361" s="129"/>
      <c r="BO361" s="129"/>
      <c r="BP361" s="129">
        <f t="shared" si="2"/>
        <v>180000</v>
      </c>
      <c r="BQ361" s="129">
        <f t="shared" si="3"/>
        <v>225000</v>
      </c>
      <c r="BR361" s="129">
        <f t="shared" si="4"/>
        <v>360000</v>
      </c>
    </row>
    <row r="362" ht="14.25" customHeight="1">
      <c r="A362" s="63">
        <f t="shared" si="12"/>
        <v>359</v>
      </c>
      <c r="C362" s="205">
        <f t="shared" si="33"/>
        <v>13000</v>
      </c>
      <c r="D362" s="176">
        <f t="shared" si="34"/>
        <v>91136.23011</v>
      </c>
      <c r="E362" s="206">
        <f t="shared" si="5"/>
        <v>104136.2301</v>
      </c>
      <c r="F362" s="129"/>
      <c r="G362" s="205">
        <f t="shared" si="15"/>
        <v>21000</v>
      </c>
      <c r="H362" s="206">
        <f t="shared" si="16"/>
        <v>63000</v>
      </c>
      <c r="I362" s="129"/>
      <c r="J362" s="207">
        <f t="shared" si="35"/>
        <v>0</v>
      </c>
      <c r="K362" s="208">
        <f t="shared" si="54"/>
        <v>53825.04309</v>
      </c>
      <c r="L362" s="129"/>
      <c r="M362" s="129"/>
      <c r="N362" s="129"/>
      <c r="O362" s="129"/>
      <c r="P362" s="129"/>
      <c r="Q362" s="129">
        <v>0.0</v>
      </c>
      <c r="R362" s="129">
        <v>0.0</v>
      </c>
      <c r="S362" s="129">
        <f t="shared" ref="S362:T362" si="760">+IF(Q362=1,RAND(),0)</f>
        <v>0</v>
      </c>
      <c r="T362" s="129">
        <f t="shared" si="760"/>
        <v>0</v>
      </c>
      <c r="U362" s="129">
        <f>+IF(S362=0,0,IF(S362&lt;=Hoja2!$N$5,Hoja2!$M$5,IF(Hoja2!M361&lt;=Hoja2!$N$6,Hoja2!$M$6,IF(S362&lt;=Hoja2!$N$7,Hoja2!$M$7,IF(S362&lt;=Hoja2!$N$8,Hoja2!$M$8,IF(S362&lt;=Hoja2!$N$9,Hoja2!$M$9,6))))))</f>
        <v>0</v>
      </c>
      <c r="V362" s="129">
        <f>+IF(T362=0,0,IF(T362&lt;=Hoja2!$O$5,Hoja2!$M$5,IF(T362&lt;=Hoja2!$O$6,Hoja2!$M$6,IF(T362&lt;=Hoja2!$O$7,Hoja2!$M$7,IF(T362&lt;=Hoja2!$O$8,Hoja2!$M$8,IF(T362&lt;=Hoja2!$O$9,Hoja2!$M$9,IF(S362&lt;=Hoja2!$O$10,Hoja2!$M$10,IF(S362&lt;=Hoja2!$O$11,Hoja2!$M$11,8))))))))</f>
        <v>0</v>
      </c>
      <c r="W362" s="156" t="str">
        <f t="shared" si="7"/>
        <v>si</v>
      </c>
      <c r="X362" s="157" t="str">
        <f t="shared" si="8"/>
        <v>no</v>
      </c>
      <c r="Y362" s="129"/>
      <c r="Z362" s="129"/>
      <c r="AA362" s="158">
        <f t="shared" si="37"/>
        <v>0</v>
      </c>
      <c r="AB362" s="159">
        <f t="shared" si="38"/>
        <v>110000</v>
      </c>
      <c r="AC362" s="159">
        <f t="shared" si="39"/>
        <v>0</v>
      </c>
      <c r="AD362" s="159">
        <f t="shared" si="40"/>
        <v>0</v>
      </c>
      <c r="AE362" s="209">
        <f t="shared" si="41"/>
        <v>0</v>
      </c>
      <c r="AF362" s="210">
        <f t="shared" si="42"/>
        <v>0</v>
      </c>
      <c r="AG362" s="210">
        <f t="shared" si="43"/>
        <v>73000</v>
      </c>
      <c r="AH362" s="210">
        <f t="shared" si="44"/>
        <v>0</v>
      </c>
      <c r="AI362" s="211">
        <f t="shared" si="45"/>
        <v>0</v>
      </c>
      <c r="AJ362" s="212">
        <f t="shared" si="46"/>
        <v>0</v>
      </c>
      <c r="AK362" s="129"/>
      <c r="AL362" s="213">
        <f t="shared" si="47"/>
        <v>0</v>
      </c>
      <c r="AM362" s="214">
        <f t="shared" si="48"/>
        <v>0</v>
      </c>
      <c r="AN362" s="214">
        <f t="shared" si="49"/>
        <v>0</v>
      </c>
      <c r="AO362" s="215">
        <f t="shared" si="23"/>
        <v>0</v>
      </c>
      <c r="AP362" s="172">
        <f t="shared" si="9"/>
        <v>255863.7699</v>
      </c>
      <c r="AQ362" s="129"/>
      <c r="AR362" s="216">
        <f t="shared" si="50"/>
        <v>35000</v>
      </c>
      <c r="AS362" s="217">
        <f t="shared" si="51"/>
        <v>29130.033</v>
      </c>
      <c r="AT362" s="217">
        <f t="shared" si="24"/>
        <v>1000</v>
      </c>
      <c r="AU362" s="218">
        <f t="shared" si="30"/>
        <v>3000</v>
      </c>
      <c r="AV362" s="129"/>
      <c r="AW362" s="219">
        <f t="shared" ref="AW362:AX362" si="761">+IF(SUM(U357:U361)&gt;SUM(AW357:AW361),1,0)</f>
        <v>0</v>
      </c>
      <c r="AX362" s="220">
        <f t="shared" si="761"/>
        <v>0</v>
      </c>
      <c r="AY362" s="129"/>
      <c r="AZ362" s="181">
        <f t="shared" si="11"/>
        <v>1496.080008</v>
      </c>
      <c r="BA362" s="129"/>
      <c r="BB362" s="129"/>
      <c r="BC362" s="129"/>
      <c r="BD362" s="129"/>
      <c r="BE362" s="129"/>
      <c r="BF362" s="129"/>
      <c r="BG362" s="129"/>
      <c r="BH362" s="129"/>
      <c r="BI362" s="129"/>
      <c r="BJ362" s="129"/>
      <c r="BK362" s="129"/>
      <c r="BL362" s="129"/>
      <c r="BM362" s="129"/>
      <c r="BN362" s="129"/>
      <c r="BO362" s="129"/>
      <c r="BP362" s="129">
        <f t="shared" si="2"/>
        <v>180000</v>
      </c>
      <c r="BQ362" s="129">
        <f t="shared" si="3"/>
        <v>225000</v>
      </c>
      <c r="BR362" s="129">
        <f t="shared" si="4"/>
        <v>360000</v>
      </c>
    </row>
    <row r="363" ht="14.25" customHeight="1">
      <c r="A363" s="63">
        <f t="shared" si="12"/>
        <v>360</v>
      </c>
      <c r="C363" s="205">
        <f t="shared" si="33"/>
        <v>0</v>
      </c>
      <c r="D363" s="176">
        <f t="shared" si="34"/>
        <v>121435.8448</v>
      </c>
      <c r="E363" s="206">
        <f t="shared" si="5"/>
        <v>121435.8448</v>
      </c>
      <c r="F363" s="129"/>
      <c r="G363" s="205">
        <f t="shared" si="15"/>
        <v>20000</v>
      </c>
      <c r="H363" s="206">
        <f t="shared" si="16"/>
        <v>60000</v>
      </c>
      <c r="I363" s="129"/>
      <c r="J363" s="207">
        <f t="shared" si="35"/>
        <v>10556.2384</v>
      </c>
      <c r="K363" s="208">
        <f t="shared" si="54"/>
        <v>76713.75862</v>
      </c>
      <c r="L363" s="129"/>
      <c r="M363" s="129"/>
      <c r="N363" s="129"/>
      <c r="O363" s="129"/>
      <c r="P363" s="129"/>
      <c r="Q363" s="129">
        <v>0.0</v>
      </c>
      <c r="R363" s="129">
        <v>0.0</v>
      </c>
      <c r="S363" s="129">
        <f t="shared" ref="S363:T363" si="762">+IF(Q363=1,RAND(),0)</f>
        <v>0</v>
      </c>
      <c r="T363" s="129">
        <f t="shared" si="762"/>
        <v>0</v>
      </c>
      <c r="U363" s="129">
        <f>+IF(S363=0,0,IF(S363&lt;=Hoja2!$N$5,Hoja2!$M$5,IF(Hoja2!M362&lt;=Hoja2!$N$6,Hoja2!$M$6,IF(S363&lt;=Hoja2!$N$7,Hoja2!$M$7,IF(S363&lt;=Hoja2!$N$8,Hoja2!$M$8,IF(S363&lt;=Hoja2!$N$9,Hoja2!$M$9,6))))))</f>
        <v>0</v>
      </c>
      <c r="V363" s="129">
        <f>+IF(T363=0,0,IF(T363&lt;=Hoja2!$O$5,Hoja2!$M$5,IF(T363&lt;=Hoja2!$O$6,Hoja2!$M$6,IF(T363&lt;=Hoja2!$O$7,Hoja2!$M$7,IF(T363&lt;=Hoja2!$O$8,Hoja2!$M$8,IF(T363&lt;=Hoja2!$O$9,Hoja2!$M$9,IF(S363&lt;=Hoja2!$O$10,Hoja2!$M$10,IF(S363&lt;=Hoja2!$O$11,Hoja2!$M$11,8))))))))</f>
        <v>0</v>
      </c>
      <c r="W363" s="156" t="str">
        <f t="shared" si="7"/>
        <v>si</v>
      </c>
      <c r="X363" s="157" t="str">
        <f t="shared" si="8"/>
        <v>no</v>
      </c>
      <c r="Y363" s="129"/>
      <c r="Z363" s="129"/>
      <c r="AA363" s="158">
        <f t="shared" si="37"/>
        <v>0</v>
      </c>
      <c r="AB363" s="159">
        <f t="shared" si="38"/>
        <v>0</v>
      </c>
      <c r="AC363" s="159">
        <f t="shared" si="39"/>
        <v>0</v>
      </c>
      <c r="AD363" s="159">
        <f t="shared" si="40"/>
        <v>0</v>
      </c>
      <c r="AE363" s="209">
        <f t="shared" si="41"/>
        <v>0</v>
      </c>
      <c r="AF363" s="210">
        <f t="shared" si="42"/>
        <v>0</v>
      </c>
      <c r="AG363" s="210">
        <f t="shared" si="43"/>
        <v>0</v>
      </c>
      <c r="AH363" s="210">
        <f t="shared" si="44"/>
        <v>0</v>
      </c>
      <c r="AI363" s="211">
        <f t="shared" si="45"/>
        <v>0</v>
      </c>
      <c r="AJ363" s="212">
        <f t="shared" si="46"/>
        <v>0</v>
      </c>
      <c r="AK363" s="129"/>
      <c r="AL363" s="213">
        <f t="shared" si="47"/>
        <v>0</v>
      </c>
      <c r="AM363" s="214">
        <f t="shared" si="48"/>
        <v>0</v>
      </c>
      <c r="AN363" s="214">
        <f t="shared" si="49"/>
        <v>0</v>
      </c>
      <c r="AO363" s="215">
        <f t="shared" si="23"/>
        <v>0</v>
      </c>
      <c r="AP363" s="172">
        <f t="shared" si="9"/>
        <v>238564.1552</v>
      </c>
      <c r="AQ363" s="129"/>
      <c r="AR363" s="216">
        <f t="shared" si="50"/>
        <v>13000</v>
      </c>
      <c r="AS363" s="217">
        <f t="shared" si="51"/>
        <v>11700.3853</v>
      </c>
      <c r="AT363" s="217">
        <f t="shared" si="24"/>
        <v>1000</v>
      </c>
      <c r="AU363" s="218">
        <f t="shared" si="30"/>
        <v>3000</v>
      </c>
      <c r="AV363" s="129"/>
      <c r="AW363" s="219">
        <f t="shared" ref="AW363:AX363" si="763">+IF(SUM(U358:U362)&gt;SUM(AW358:AW362),1,0)</f>
        <v>0</v>
      </c>
      <c r="AX363" s="220">
        <f t="shared" si="763"/>
        <v>0</v>
      </c>
      <c r="AY363" s="129"/>
      <c r="AZ363" s="181">
        <f t="shared" si="11"/>
        <v>2872.833921</v>
      </c>
      <c r="BA363" s="129"/>
      <c r="BB363" s="129"/>
      <c r="BC363" s="129"/>
      <c r="BD363" s="129"/>
      <c r="BE363" s="129"/>
      <c r="BF363" s="129"/>
      <c r="BG363" s="129"/>
      <c r="BH363" s="129"/>
      <c r="BI363" s="129"/>
      <c r="BJ363" s="129"/>
      <c r="BK363" s="129"/>
      <c r="BL363" s="129"/>
      <c r="BM363" s="129"/>
      <c r="BN363" s="129"/>
      <c r="BO363" s="129"/>
      <c r="BP363" s="129">
        <f t="shared" si="2"/>
        <v>180000</v>
      </c>
      <c r="BQ363" s="129">
        <f t="shared" si="3"/>
        <v>225000</v>
      </c>
      <c r="BR363" s="129">
        <f t="shared" si="4"/>
        <v>360000</v>
      </c>
    </row>
    <row r="364" ht="14.25" customHeight="1">
      <c r="A364" s="63">
        <f t="shared" si="12"/>
        <v>361</v>
      </c>
      <c r="C364" s="205">
        <f t="shared" si="33"/>
        <v>75000</v>
      </c>
      <c r="D364" s="176">
        <f t="shared" si="34"/>
        <v>58293.91575</v>
      </c>
      <c r="E364" s="206">
        <f t="shared" si="5"/>
        <v>133293.9157</v>
      </c>
      <c r="F364" s="129"/>
      <c r="G364" s="205">
        <f t="shared" si="15"/>
        <v>19000</v>
      </c>
      <c r="H364" s="206">
        <f t="shared" si="16"/>
        <v>57000</v>
      </c>
      <c r="I364" s="129"/>
      <c r="J364" s="207">
        <f t="shared" si="35"/>
        <v>20487.99442</v>
      </c>
      <c r="K364" s="208">
        <f t="shared" si="54"/>
        <v>99119.98825</v>
      </c>
      <c r="L364" s="129"/>
      <c r="M364" s="129"/>
      <c r="N364" s="129"/>
      <c r="O364" s="129"/>
      <c r="P364" s="129"/>
      <c r="Q364" s="129">
        <v>0.0</v>
      </c>
      <c r="R364" s="129">
        <v>0.0</v>
      </c>
      <c r="S364" s="129">
        <f t="shared" ref="S364:T364" si="764">+IF(Q364=1,RAND(),0)</f>
        <v>0</v>
      </c>
      <c r="T364" s="129">
        <f t="shared" si="764"/>
        <v>0</v>
      </c>
      <c r="U364" s="129">
        <f>+IF(S364=0,0,IF(S364&lt;=Hoja2!$N$5,Hoja2!$M$5,IF(Hoja2!M363&lt;=Hoja2!$N$6,Hoja2!$M$6,IF(S364&lt;=Hoja2!$N$7,Hoja2!$M$7,IF(S364&lt;=Hoja2!$N$8,Hoja2!$M$8,IF(S364&lt;=Hoja2!$N$9,Hoja2!$M$9,6))))))</f>
        <v>0</v>
      </c>
      <c r="V364" s="129">
        <f>+IF(T364=0,0,IF(T364&lt;=Hoja2!$O$5,Hoja2!$M$5,IF(T364&lt;=Hoja2!$O$6,Hoja2!$M$6,IF(T364&lt;=Hoja2!$O$7,Hoja2!$M$7,IF(T364&lt;=Hoja2!$O$8,Hoja2!$M$8,IF(T364&lt;=Hoja2!$O$9,Hoja2!$M$9,IF(S364&lt;=Hoja2!$O$10,Hoja2!$M$10,IF(S364&lt;=Hoja2!$O$11,Hoja2!$M$11,8))))))))</f>
        <v>0</v>
      </c>
      <c r="W364" s="156" t="str">
        <f t="shared" si="7"/>
        <v>si</v>
      </c>
      <c r="X364" s="157" t="str">
        <f t="shared" si="8"/>
        <v>no</v>
      </c>
      <c r="Y364" s="129"/>
      <c r="Z364" s="129"/>
      <c r="AA364" s="158">
        <f t="shared" si="37"/>
        <v>0</v>
      </c>
      <c r="AB364" s="159">
        <f t="shared" si="38"/>
        <v>0</v>
      </c>
      <c r="AC364" s="159">
        <f t="shared" si="39"/>
        <v>0</v>
      </c>
      <c r="AD364" s="159">
        <f t="shared" si="40"/>
        <v>0</v>
      </c>
      <c r="AE364" s="209">
        <f t="shared" si="41"/>
        <v>0</v>
      </c>
      <c r="AF364" s="210">
        <f t="shared" si="42"/>
        <v>0</v>
      </c>
      <c r="AG364" s="210">
        <f t="shared" si="43"/>
        <v>0</v>
      </c>
      <c r="AH364" s="210">
        <f t="shared" si="44"/>
        <v>0</v>
      </c>
      <c r="AI364" s="211">
        <f t="shared" si="45"/>
        <v>0</v>
      </c>
      <c r="AJ364" s="212">
        <f t="shared" si="46"/>
        <v>0</v>
      </c>
      <c r="AK364" s="129"/>
      <c r="AL364" s="213">
        <f t="shared" si="47"/>
        <v>110000</v>
      </c>
      <c r="AM364" s="214">
        <f t="shared" si="48"/>
        <v>0</v>
      </c>
      <c r="AN364" s="214">
        <f t="shared" si="49"/>
        <v>75000</v>
      </c>
      <c r="AO364" s="215">
        <f t="shared" si="23"/>
        <v>0</v>
      </c>
      <c r="AP364" s="172">
        <f t="shared" si="9"/>
        <v>226706.0843</v>
      </c>
      <c r="AQ364" s="129"/>
      <c r="AR364" s="216">
        <f t="shared" si="50"/>
        <v>35000</v>
      </c>
      <c r="AS364" s="217">
        <f t="shared" si="51"/>
        <v>30141.92906</v>
      </c>
      <c r="AT364" s="217">
        <f t="shared" si="24"/>
        <v>1000</v>
      </c>
      <c r="AU364" s="218">
        <f t="shared" si="30"/>
        <v>3000</v>
      </c>
      <c r="AV364" s="129"/>
      <c r="AW364" s="219">
        <f t="shared" ref="AW364:AX364" si="765">+IF(SUM(U359:U363)&gt;SUM(AW359:AW363),1,0)</f>
        <v>0</v>
      </c>
      <c r="AX364" s="220">
        <f t="shared" si="765"/>
        <v>0</v>
      </c>
      <c r="AY364" s="129"/>
      <c r="AZ364" s="181">
        <f t="shared" si="11"/>
        <v>2929.039113</v>
      </c>
      <c r="BA364" s="129"/>
      <c r="BB364" s="129"/>
      <c r="BC364" s="129"/>
      <c r="BD364" s="129"/>
      <c r="BE364" s="129"/>
      <c r="BF364" s="129"/>
      <c r="BG364" s="129"/>
      <c r="BH364" s="129"/>
      <c r="BI364" s="129"/>
      <c r="BJ364" s="129"/>
      <c r="BK364" s="129"/>
      <c r="BL364" s="129"/>
      <c r="BM364" s="129"/>
      <c r="BN364" s="129"/>
      <c r="BO364" s="129"/>
      <c r="BP364" s="129">
        <f t="shared" si="2"/>
        <v>180000</v>
      </c>
      <c r="BQ364" s="129">
        <f t="shared" si="3"/>
        <v>225000</v>
      </c>
      <c r="BR364" s="129">
        <f t="shared" si="4"/>
        <v>360000</v>
      </c>
    </row>
    <row r="365" ht="14.25" customHeight="1">
      <c r="A365" s="63">
        <f t="shared" si="12"/>
        <v>362</v>
      </c>
      <c r="C365" s="205">
        <f t="shared" si="33"/>
        <v>155200</v>
      </c>
      <c r="D365" s="176">
        <f t="shared" si="34"/>
        <v>71325.29981</v>
      </c>
      <c r="E365" s="206">
        <f t="shared" si="5"/>
        <v>226525.2998</v>
      </c>
      <c r="F365" s="129"/>
      <c r="G365" s="205">
        <f t="shared" si="15"/>
        <v>18000</v>
      </c>
      <c r="H365" s="206">
        <f t="shared" si="16"/>
        <v>54000</v>
      </c>
      <c r="I365" s="129"/>
      <c r="J365" s="207">
        <f t="shared" si="35"/>
        <v>30022.13118</v>
      </c>
      <c r="K365" s="208">
        <f t="shared" si="54"/>
        <v>122093.3401</v>
      </c>
      <c r="L365" s="129"/>
      <c r="M365" s="129"/>
      <c r="N365" s="129"/>
      <c r="O365" s="129"/>
      <c r="P365" s="129"/>
      <c r="Q365" s="129">
        <v>1.0</v>
      </c>
      <c r="R365" s="129">
        <v>0.0</v>
      </c>
      <c r="S365" s="129">
        <f t="shared" ref="S365:T365" si="766">+IF(Q365=1,RAND(),0)</f>
        <v>0.6101517165</v>
      </c>
      <c r="T365" s="129">
        <f t="shared" si="766"/>
        <v>0</v>
      </c>
      <c r="U365" s="129">
        <f>+IF(S365=0,0,IF(S365&lt;=Hoja2!$N$5,Hoja2!$M$5,IF(Hoja2!M364&lt;=Hoja2!$N$6,Hoja2!$M$6,IF(S365&lt;=Hoja2!$N$7,Hoja2!$M$7,IF(S365&lt;=Hoja2!$N$8,Hoja2!$M$8,IF(S365&lt;=Hoja2!$N$9,Hoja2!$M$9,6))))))</f>
        <v>2</v>
      </c>
      <c r="V365" s="129">
        <f>+IF(T365=0,0,IF(T365&lt;=Hoja2!$O$5,Hoja2!$M$5,IF(T365&lt;=Hoja2!$O$6,Hoja2!$M$6,IF(T365&lt;=Hoja2!$O$7,Hoja2!$M$7,IF(T365&lt;=Hoja2!$O$8,Hoja2!$M$8,IF(T365&lt;=Hoja2!$O$9,Hoja2!$M$9,IF(S365&lt;=Hoja2!$O$10,Hoja2!$M$10,IF(S365&lt;=Hoja2!$O$11,Hoja2!$M$11,8))))))))</f>
        <v>0</v>
      </c>
      <c r="W365" s="156" t="str">
        <f t="shared" si="7"/>
        <v>si</v>
      </c>
      <c r="X365" s="157" t="str">
        <f t="shared" si="8"/>
        <v>no</v>
      </c>
      <c r="Y365" s="129"/>
      <c r="Z365" s="129"/>
      <c r="AA365" s="158">
        <f t="shared" si="37"/>
        <v>0</v>
      </c>
      <c r="AB365" s="159">
        <f t="shared" si="38"/>
        <v>0</v>
      </c>
      <c r="AC365" s="159">
        <f t="shared" si="39"/>
        <v>0</v>
      </c>
      <c r="AD365" s="159">
        <f t="shared" si="40"/>
        <v>0</v>
      </c>
      <c r="AE365" s="209">
        <f t="shared" si="41"/>
        <v>0</v>
      </c>
      <c r="AF365" s="210">
        <f t="shared" si="42"/>
        <v>0</v>
      </c>
      <c r="AG365" s="210">
        <f t="shared" si="43"/>
        <v>0</v>
      </c>
      <c r="AH365" s="210">
        <f t="shared" si="44"/>
        <v>0</v>
      </c>
      <c r="AI365" s="211">
        <f t="shared" si="45"/>
        <v>0</v>
      </c>
      <c r="AJ365" s="212">
        <f t="shared" si="46"/>
        <v>0</v>
      </c>
      <c r="AK365" s="129"/>
      <c r="AL365" s="213">
        <f t="shared" si="47"/>
        <v>115200</v>
      </c>
      <c r="AM365" s="214">
        <f t="shared" si="48"/>
        <v>0</v>
      </c>
      <c r="AN365" s="214">
        <f t="shared" si="49"/>
        <v>0</v>
      </c>
      <c r="AO365" s="215">
        <f t="shared" si="23"/>
        <v>0</v>
      </c>
      <c r="AP365" s="172">
        <f t="shared" si="9"/>
        <v>133474.7002</v>
      </c>
      <c r="AQ365" s="129"/>
      <c r="AR365" s="216">
        <f t="shared" si="50"/>
        <v>35000</v>
      </c>
      <c r="AS365" s="217">
        <f t="shared" si="51"/>
        <v>28968.61594</v>
      </c>
      <c r="AT365" s="217">
        <f t="shared" si="24"/>
        <v>1000</v>
      </c>
      <c r="AU365" s="218">
        <f t="shared" si="30"/>
        <v>3000</v>
      </c>
      <c r="AV365" s="129"/>
      <c r="AW365" s="219">
        <f t="shared" ref="AW365:AX365" si="767">+IF(SUM(U360:U364)&gt;SUM(AW360:AW364),1,0)</f>
        <v>0</v>
      </c>
      <c r="AX365" s="220">
        <f t="shared" si="767"/>
        <v>0</v>
      </c>
      <c r="AY365" s="129"/>
      <c r="AZ365" s="181">
        <f t="shared" si="11"/>
        <v>2409.008356</v>
      </c>
      <c r="BA365" s="129"/>
      <c r="BB365" s="129"/>
      <c r="BC365" s="129"/>
      <c r="BD365" s="129"/>
      <c r="BE365" s="129"/>
      <c r="BF365" s="129"/>
      <c r="BG365" s="129"/>
      <c r="BH365" s="129"/>
      <c r="BI365" s="129"/>
      <c r="BJ365" s="129"/>
      <c r="BK365" s="129"/>
      <c r="BL365" s="129"/>
      <c r="BM365" s="129"/>
      <c r="BN365" s="129"/>
      <c r="BO365" s="129"/>
      <c r="BP365" s="129">
        <f t="shared" si="2"/>
        <v>180000</v>
      </c>
      <c r="BQ365" s="129">
        <f t="shared" si="3"/>
        <v>225000</v>
      </c>
      <c r="BR365" s="129">
        <f t="shared" si="4"/>
        <v>360000</v>
      </c>
    </row>
    <row r="366" ht="14.25" customHeight="1">
      <c r="A366" s="63">
        <f t="shared" si="12"/>
        <v>363</v>
      </c>
      <c r="C366" s="205">
        <f t="shared" si="33"/>
        <v>188000</v>
      </c>
      <c r="D366" s="176">
        <f t="shared" si="34"/>
        <v>85150.87706</v>
      </c>
      <c r="E366" s="206">
        <f t="shared" si="5"/>
        <v>273150.8771</v>
      </c>
      <c r="F366" s="129"/>
      <c r="G366" s="205">
        <f t="shared" si="15"/>
        <v>17000</v>
      </c>
      <c r="H366" s="206">
        <f t="shared" si="16"/>
        <v>51000</v>
      </c>
      <c r="I366" s="129"/>
      <c r="J366" s="207">
        <f t="shared" si="35"/>
        <v>39706.943</v>
      </c>
      <c r="K366" s="208">
        <f t="shared" si="54"/>
        <v>144509.8535</v>
      </c>
      <c r="L366" s="129"/>
      <c r="M366" s="129"/>
      <c r="N366" s="129"/>
      <c r="O366" s="129"/>
      <c r="P366" s="129"/>
      <c r="Q366" s="129">
        <v>0.0</v>
      </c>
      <c r="R366" s="129">
        <v>0.0</v>
      </c>
      <c r="S366" s="129">
        <f t="shared" ref="S366:T366" si="768">+IF(Q366=1,RAND(),0)</f>
        <v>0</v>
      </c>
      <c r="T366" s="129">
        <f t="shared" si="768"/>
        <v>0</v>
      </c>
      <c r="U366" s="129">
        <f>+IF(S366=0,0,IF(S366&lt;=Hoja2!$N$5,Hoja2!$M$5,IF(Hoja2!M365&lt;=Hoja2!$N$6,Hoja2!$M$6,IF(S366&lt;=Hoja2!$N$7,Hoja2!$M$7,IF(S366&lt;=Hoja2!$N$8,Hoja2!$M$8,IF(S366&lt;=Hoja2!$N$9,Hoja2!$M$9,6))))))</f>
        <v>0</v>
      </c>
      <c r="V366" s="129">
        <f>+IF(T366=0,0,IF(T366&lt;=Hoja2!$O$5,Hoja2!$M$5,IF(T366&lt;=Hoja2!$O$6,Hoja2!$M$6,IF(T366&lt;=Hoja2!$O$7,Hoja2!$M$7,IF(T366&lt;=Hoja2!$O$8,Hoja2!$M$8,IF(T366&lt;=Hoja2!$O$9,Hoja2!$M$9,IF(S366&lt;=Hoja2!$O$10,Hoja2!$M$10,IF(S366&lt;=Hoja2!$O$11,Hoja2!$M$11,8))))))))</f>
        <v>0</v>
      </c>
      <c r="W366" s="156" t="str">
        <f t="shared" si="7"/>
        <v>si</v>
      </c>
      <c r="X366" s="157" t="str">
        <f t="shared" si="8"/>
        <v>no</v>
      </c>
      <c r="Y366" s="129"/>
      <c r="Z366" s="129"/>
      <c r="AA366" s="158">
        <f t="shared" si="37"/>
        <v>0</v>
      </c>
      <c r="AB366" s="159">
        <f t="shared" si="38"/>
        <v>0</v>
      </c>
      <c r="AC366" s="159">
        <f t="shared" si="39"/>
        <v>0</v>
      </c>
      <c r="AD366" s="159">
        <f t="shared" si="40"/>
        <v>0</v>
      </c>
      <c r="AE366" s="209">
        <f t="shared" si="41"/>
        <v>0</v>
      </c>
      <c r="AF366" s="210">
        <f t="shared" si="42"/>
        <v>0</v>
      </c>
      <c r="AG366" s="210">
        <f t="shared" si="43"/>
        <v>0</v>
      </c>
      <c r="AH366" s="210">
        <f t="shared" si="44"/>
        <v>0</v>
      </c>
      <c r="AI366" s="211">
        <f t="shared" si="45"/>
        <v>0</v>
      </c>
      <c r="AJ366" s="212">
        <f t="shared" si="46"/>
        <v>0</v>
      </c>
      <c r="AK366" s="129"/>
      <c r="AL366" s="213">
        <f t="shared" si="47"/>
        <v>67800</v>
      </c>
      <c r="AM366" s="214">
        <f t="shared" si="48"/>
        <v>0</v>
      </c>
      <c r="AN366" s="214">
        <f t="shared" si="49"/>
        <v>0</v>
      </c>
      <c r="AO366" s="215">
        <f t="shared" si="23"/>
        <v>0</v>
      </c>
      <c r="AP366" s="172">
        <f t="shared" si="9"/>
        <v>86849.12294</v>
      </c>
      <c r="AQ366" s="129"/>
      <c r="AR366" s="216">
        <f t="shared" si="50"/>
        <v>35000</v>
      </c>
      <c r="AS366" s="217">
        <f t="shared" si="51"/>
        <v>28174.42275</v>
      </c>
      <c r="AT366" s="217">
        <f t="shared" si="24"/>
        <v>1000</v>
      </c>
      <c r="AU366" s="218">
        <f t="shared" si="30"/>
        <v>3000</v>
      </c>
      <c r="AV366" s="129"/>
      <c r="AW366" s="219">
        <f t="shared" ref="AW366:AX366" si="769">+IF(SUM(U361:U365)&gt;SUM(AW361:AW365),1,0)</f>
        <v>1</v>
      </c>
      <c r="AX366" s="220">
        <f t="shared" si="769"/>
        <v>0</v>
      </c>
      <c r="AY366" s="129"/>
      <c r="AZ366" s="181">
        <f t="shared" si="11"/>
        <v>1909.990103</v>
      </c>
      <c r="BA366" s="129"/>
      <c r="BB366" s="129"/>
      <c r="BC366" s="129"/>
      <c r="BD366" s="129"/>
      <c r="BE366" s="129"/>
      <c r="BF366" s="129"/>
      <c r="BG366" s="129"/>
      <c r="BH366" s="129"/>
      <c r="BI366" s="129"/>
      <c r="BJ366" s="129"/>
      <c r="BK366" s="129"/>
      <c r="BL366" s="129"/>
      <c r="BM366" s="129"/>
      <c r="BN366" s="129"/>
      <c r="BO366" s="129"/>
      <c r="BP366" s="129">
        <f t="shared" si="2"/>
        <v>180000</v>
      </c>
      <c r="BQ366" s="129">
        <f t="shared" si="3"/>
        <v>225000</v>
      </c>
      <c r="BR366" s="129">
        <f t="shared" si="4"/>
        <v>360000</v>
      </c>
    </row>
    <row r="367" ht="14.25" customHeight="1">
      <c r="A367" s="63">
        <f t="shared" si="12"/>
        <v>364</v>
      </c>
      <c r="C367" s="205">
        <f t="shared" si="33"/>
        <v>153000</v>
      </c>
      <c r="D367" s="176">
        <f t="shared" si="34"/>
        <v>98492.75085</v>
      </c>
      <c r="E367" s="235">
        <f t="shared" si="5"/>
        <v>251492.7509</v>
      </c>
      <c r="F367" s="129"/>
      <c r="G367" s="205">
        <f t="shared" si="15"/>
        <v>16000</v>
      </c>
      <c r="H367" s="206">
        <f t="shared" si="16"/>
        <v>48000</v>
      </c>
      <c r="I367" s="129"/>
      <c r="J367" s="236">
        <f t="shared" si="35"/>
        <v>50081.58028</v>
      </c>
      <c r="K367" s="237">
        <f t="shared" si="54"/>
        <v>95434.73225</v>
      </c>
      <c r="L367" s="129"/>
      <c r="M367" s="129"/>
      <c r="N367" s="129"/>
      <c r="O367" s="129"/>
      <c r="P367" s="129"/>
      <c r="Q367" s="129">
        <v>0.0</v>
      </c>
      <c r="R367" s="129">
        <v>0.0</v>
      </c>
      <c r="S367" s="129">
        <f t="shared" ref="S367:T367" si="770">+IF(Q367=1,RAND(),0)</f>
        <v>0</v>
      </c>
      <c r="T367" s="129">
        <f t="shared" si="770"/>
        <v>0</v>
      </c>
      <c r="U367" s="129">
        <f>+IF(S367=0,0,IF(S367&lt;=Hoja2!$N$5,Hoja2!$M$5,IF(Hoja2!M366&lt;=Hoja2!$N$6,Hoja2!$M$6,IF(S367&lt;=Hoja2!$N$7,Hoja2!$M$7,IF(S367&lt;=Hoja2!$N$8,Hoja2!$M$8,IF(S367&lt;=Hoja2!$N$9,Hoja2!$M$9,6))))))</f>
        <v>0</v>
      </c>
      <c r="V367" s="129">
        <f>+IF(T367=0,0,IF(T367&lt;=Hoja2!$O$5,Hoja2!$M$5,IF(T367&lt;=Hoja2!$O$6,Hoja2!$M$6,IF(T367&lt;=Hoja2!$O$7,Hoja2!$M$7,IF(T367&lt;=Hoja2!$O$8,Hoja2!$M$8,IF(T367&lt;=Hoja2!$O$9,Hoja2!$M$9,IF(S367&lt;=Hoja2!$O$10,Hoja2!$M$10,IF(S367&lt;=Hoja2!$O$11,Hoja2!$M$11,8))))))))</f>
        <v>0</v>
      </c>
      <c r="W367" s="238" t="str">
        <f t="shared" si="7"/>
        <v>si</v>
      </c>
      <c r="X367" s="239" t="str">
        <f t="shared" si="8"/>
        <v>no</v>
      </c>
      <c r="Y367" s="129"/>
      <c r="Z367" s="129"/>
      <c r="AA367" s="240">
        <f t="shared" si="37"/>
        <v>0</v>
      </c>
      <c r="AB367" s="241">
        <f t="shared" si="38"/>
        <v>0</v>
      </c>
      <c r="AC367" s="241">
        <f t="shared" si="39"/>
        <v>0</v>
      </c>
      <c r="AD367" s="241">
        <f t="shared" si="40"/>
        <v>0</v>
      </c>
      <c r="AE367" s="242">
        <f>+IF($W367="si",IF(AX367=0,IF(SUM(AA361:AA367)+SUM(AE361:AE366)=0,IF(K366&gt;80000,72000,0),0),0),0)</f>
        <v>0</v>
      </c>
      <c r="AF367" s="243">
        <f>+IF($W367="si",IF($AX367=0,IF(SUM(AB361:AB367)+SUM(AF361:AF366)=0,IF($K366&gt;$BC$6,IF(SUM($AE367:AE367)=0,72000,0),0),0),0),0)</f>
        <v>0</v>
      </c>
      <c r="AG367" s="210">
        <f t="shared" si="43"/>
        <v>0</v>
      </c>
      <c r="AH367" s="243">
        <f>+IF($W367="si",IF($AX367=0,IF(SUM(AD361:AD367)+SUM(AH361:AH366)=0,IF($K366&gt;$BC$6,IF(SUM($AE367:AG367)=0,72000,0),0),0),0),0)</f>
        <v>72000</v>
      </c>
      <c r="AI367" s="211">
        <f t="shared" si="45"/>
        <v>0</v>
      </c>
      <c r="AJ367" s="244">
        <f>+IF(X367="si",IF(SUM(AJ363:AJ366)=0,$BC$15,0),0)</f>
        <v>0</v>
      </c>
      <c r="AK367" s="129"/>
      <c r="AL367" s="213">
        <f t="shared" si="47"/>
        <v>0</v>
      </c>
      <c r="AM367" s="245">
        <f t="shared" si="48"/>
        <v>0</v>
      </c>
      <c r="AN367" s="245">
        <f t="shared" si="49"/>
        <v>0</v>
      </c>
      <c r="AO367" s="215">
        <f t="shared" si="23"/>
        <v>0</v>
      </c>
      <c r="AP367" s="172">
        <f t="shared" si="9"/>
        <v>108507.2491</v>
      </c>
      <c r="AQ367" s="129"/>
      <c r="AR367" s="216">
        <f t="shared" si="50"/>
        <v>35000</v>
      </c>
      <c r="AS367" s="217">
        <f t="shared" si="51"/>
        <v>28658.1262</v>
      </c>
      <c r="AT367" s="246">
        <f t="shared" si="24"/>
        <v>1000</v>
      </c>
      <c r="AU367" s="247">
        <f t="shared" si="30"/>
        <v>3000</v>
      </c>
      <c r="AV367" s="129"/>
      <c r="AW367" s="248">
        <f t="shared" ref="AW367:AX367" si="771">+IF(SUM(U362:U366)&gt;SUM(AW362:AW366),1,0)</f>
        <v>1</v>
      </c>
      <c r="AX367" s="249">
        <f t="shared" si="771"/>
        <v>0</v>
      </c>
      <c r="AY367" s="129"/>
      <c r="AZ367" s="250">
        <f t="shared" si="11"/>
        <v>2702.38598</v>
      </c>
      <c r="BA367" s="129"/>
      <c r="BB367" s="129"/>
      <c r="BC367" s="129"/>
      <c r="BD367" s="129"/>
      <c r="BE367" s="129"/>
      <c r="BF367" s="129"/>
      <c r="BG367" s="129"/>
      <c r="BH367" s="129"/>
      <c r="BI367" s="129"/>
      <c r="BJ367" s="129"/>
      <c r="BK367" s="129"/>
      <c r="BL367" s="129"/>
      <c r="BM367" s="129"/>
      <c r="BN367" s="129"/>
      <c r="BO367" s="129"/>
      <c r="BP367" s="129">
        <f t="shared" si="2"/>
        <v>180000</v>
      </c>
      <c r="BQ367" s="129">
        <f t="shared" si="3"/>
        <v>225000</v>
      </c>
      <c r="BR367" s="129">
        <f t="shared" si="4"/>
        <v>360000</v>
      </c>
    </row>
    <row r="368" ht="14.25" customHeight="1">
      <c r="AA368" s="129"/>
      <c r="AB368" s="129"/>
      <c r="AC368" s="129"/>
      <c r="AD368" s="129"/>
      <c r="AK368" s="129"/>
      <c r="AL368" s="129"/>
      <c r="AM368" s="129"/>
      <c r="AN368" s="129"/>
      <c r="AO368" s="129"/>
      <c r="AP368" s="129"/>
      <c r="AQ368" s="129"/>
      <c r="AT368" s="129"/>
      <c r="AU368" s="129"/>
      <c r="AV368" s="129"/>
      <c r="AY368" s="129"/>
      <c r="AZ368" s="129"/>
      <c r="BA368" s="129"/>
      <c r="BB368" s="129"/>
      <c r="BC368" s="129"/>
      <c r="BD368" s="129"/>
      <c r="BE368" s="129"/>
      <c r="BF368" s="129"/>
      <c r="BG368" s="129"/>
      <c r="BH368" s="129"/>
      <c r="BI368" s="129"/>
      <c r="BJ368" s="129"/>
      <c r="BK368" s="129"/>
      <c r="BL368" s="129"/>
      <c r="BM368" s="129"/>
      <c r="BN368" s="129"/>
      <c r="BO368" s="129"/>
      <c r="BP368" s="129"/>
      <c r="BQ368" s="129"/>
      <c r="BR368" s="129"/>
    </row>
    <row r="369" ht="14.25" customHeight="1">
      <c r="AA369" s="129"/>
      <c r="AB369" s="129"/>
      <c r="AC369" s="129"/>
      <c r="AD369" s="129"/>
      <c r="AK369" s="129"/>
      <c r="AL369" s="129"/>
      <c r="AM369" s="129"/>
      <c r="AN369" s="129"/>
      <c r="AO369" s="129"/>
      <c r="AP369" s="129"/>
      <c r="AQ369" s="129"/>
      <c r="AR369" s="217">
        <f>+SUM(AR3:AS367)/364</f>
        <v>55397.54739</v>
      </c>
      <c r="AT369" s="176">
        <f>+SUM(AT3:AU367)/MAX(A3:A367)</f>
        <v>3969.78022</v>
      </c>
      <c r="AU369" s="129"/>
      <c r="AV369" s="129"/>
      <c r="AY369" s="129"/>
      <c r="AZ369" s="129"/>
      <c r="BA369" s="129"/>
      <c r="BB369" s="129"/>
      <c r="BC369" s="129"/>
      <c r="BD369" s="129"/>
      <c r="BE369" s="129"/>
      <c r="BF369" s="129"/>
      <c r="BG369" s="129"/>
      <c r="BH369" s="129"/>
      <c r="BI369" s="129"/>
      <c r="BJ369" s="129"/>
      <c r="BK369" s="129"/>
      <c r="BL369" s="129"/>
      <c r="BM369" s="129"/>
      <c r="BN369" s="129"/>
      <c r="BO369" s="129"/>
      <c r="BP369" s="129"/>
      <c r="BQ369" s="129"/>
      <c r="BR369" s="129"/>
    </row>
    <row r="370" ht="14.25" customHeight="1">
      <c r="AA370" s="129"/>
      <c r="AB370" s="129"/>
      <c r="AC370" s="129"/>
      <c r="AD370" s="129"/>
      <c r="AK370" s="129"/>
      <c r="AL370" s="129"/>
      <c r="AM370" s="129"/>
      <c r="AN370" s="129"/>
      <c r="AO370" s="129"/>
      <c r="AP370" s="129"/>
      <c r="AQ370" s="129"/>
      <c r="AT370" s="129"/>
      <c r="AU370" s="129"/>
      <c r="AV370" s="129"/>
      <c r="AY370" s="129"/>
      <c r="AZ370" s="129"/>
      <c r="BA370" s="129"/>
      <c r="BB370" s="129"/>
      <c r="BC370" s="129"/>
      <c r="BD370" s="129"/>
      <c r="BE370" s="129"/>
      <c r="BF370" s="129"/>
      <c r="BG370" s="129"/>
      <c r="BH370" s="129"/>
      <c r="BI370" s="129"/>
      <c r="BJ370" s="129"/>
      <c r="BK370" s="129"/>
      <c r="BL370" s="129"/>
      <c r="BM370" s="129"/>
      <c r="BN370" s="129"/>
      <c r="BO370" s="129"/>
      <c r="BP370" s="129"/>
      <c r="BQ370" s="129"/>
      <c r="BR370" s="129"/>
    </row>
    <row r="371" ht="14.25" customHeight="1">
      <c r="AA371" s="129"/>
      <c r="AB371" s="129"/>
      <c r="AC371" s="129"/>
      <c r="AD371" s="129"/>
      <c r="AK371" s="129"/>
      <c r="AL371" s="129"/>
      <c r="AM371" s="129"/>
      <c r="AN371" s="129"/>
      <c r="AO371" s="129"/>
      <c r="AP371" s="129"/>
      <c r="AQ371" s="129"/>
      <c r="AT371" s="129"/>
      <c r="AU371" s="129"/>
      <c r="AV371" s="129"/>
      <c r="AY371" s="129"/>
      <c r="AZ371" s="129"/>
      <c r="BA371" s="129"/>
      <c r="BB371" s="129"/>
      <c r="BC371" s="129"/>
      <c r="BD371" s="129"/>
      <c r="BE371" s="129"/>
      <c r="BF371" s="129"/>
      <c r="BG371" s="129"/>
      <c r="BH371" s="129"/>
      <c r="BI371" s="129"/>
      <c r="BJ371" s="129"/>
      <c r="BK371" s="129"/>
      <c r="BL371" s="129"/>
      <c r="BM371" s="129"/>
      <c r="BN371" s="129"/>
      <c r="BO371" s="129"/>
      <c r="BP371" s="129"/>
      <c r="BQ371" s="129"/>
      <c r="BR371" s="129"/>
    </row>
    <row r="372" ht="14.25" customHeight="1">
      <c r="AA372" s="129"/>
      <c r="AB372" s="129"/>
      <c r="AC372" s="129"/>
      <c r="AD372" s="129"/>
      <c r="AK372" s="129"/>
      <c r="AL372" s="129"/>
      <c r="AM372" s="129"/>
      <c r="AN372" s="129"/>
      <c r="AO372" s="129"/>
      <c r="AP372" s="129"/>
      <c r="AQ372" s="129"/>
      <c r="AT372" s="129"/>
      <c r="AU372" s="129"/>
      <c r="AV372" s="129"/>
      <c r="AY372" s="129"/>
      <c r="AZ372" s="129"/>
      <c r="BA372" s="129"/>
      <c r="BB372" s="129"/>
      <c r="BC372" s="129"/>
      <c r="BD372" s="129"/>
      <c r="BE372" s="129"/>
      <c r="BF372" s="129"/>
      <c r="BG372" s="129"/>
      <c r="BH372" s="129"/>
      <c r="BI372" s="129"/>
      <c r="BJ372" s="129"/>
      <c r="BK372" s="129"/>
      <c r="BL372" s="129"/>
      <c r="BM372" s="129"/>
      <c r="BN372" s="129"/>
      <c r="BO372" s="129"/>
      <c r="BP372" s="129"/>
      <c r="BQ372" s="129"/>
      <c r="BR372" s="129"/>
    </row>
    <row r="373" ht="14.25" customHeight="1">
      <c r="AA373" s="129"/>
      <c r="AB373" s="129"/>
      <c r="AC373" s="129"/>
      <c r="AD373" s="129"/>
      <c r="AK373" s="129"/>
      <c r="AL373" s="129"/>
      <c r="AM373" s="129"/>
      <c r="AN373" s="129"/>
      <c r="AO373" s="129"/>
      <c r="AP373" s="129"/>
      <c r="AQ373" s="129"/>
      <c r="AT373" s="129"/>
      <c r="AU373" s="129"/>
      <c r="AV373" s="129"/>
      <c r="AY373" s="129"/>
      <c r="AZ373" s="129"/>
      <c r="BA373" s="129"/>
      <c r="BB373" s="129"/>
      <c r="BC373" s="129"/>
      <c r="BD373" s="129"/>
      <c r="BE373" s="129"/>
      <c r="BF373" s="129"/>
      <c r="BG373" s="129"/>
      <c r="BH373" s="129"/>
      <c r="BI373" s="129"/>
      <c r="BJ373" s="129"/>
      <c r="BK373" s="129"/>
      <c r="BL373" s="129"/>
      <c r="BM373" s="129"/>
      <c r="BN373" s="129"/>
      <c r="BO373" s="129"/>
      <c r="BP373" s="129"/>
      <c r="BQ373" s="129"/>
      <c r="BR373" s="129"/>
    </row>
    <row r="374" ht="14.25" customHeight="1">
      <c r="AA374" s="129"/>
      <c r="AB374" s="129"/>
      <c r="AC374" s="129"/>
      <c r="AD374" s="129"/>
      <c r="AK374" s="129"/>
      <c r="AL374" s="129"/>
      <c r="AM374" s="129"/>
      <c r="AN374" s="129"/>
      <c r="AO374" s="129"/>
      <c r="AP374" s="129"/>
      <c r="AQ374" s="129"/>
      <c r="AT374" s="129"/>
      <c r="AU374" s="129"/>
      <c r="AV374" s="129"/>
      <c r="AY374" s="129"/>
      <c r="AZ374" s="129"/>
      <c r="BA374" s="129"/>
      <c r="BB374" s="129"/>
      <c r="BC374" s="129"/>
      <c r="BD374" s="129"/>
      <c r="BE374" s="129"/>
      <c r="BF374" s="129"/>
      <c r="BG374" s="129"/>
      <c r="BH374" s="129"/>
      <c r="BI374" s="129"/>
      <c r="BJ374" s="129"/>
      <c r="BK374" s="129"/>
      <c r="BL374" s="129"/>
      <c r="BM374" s="129"/>
      <c r="BN374" s="129"/>
      <c r="BO374" s="129"/>
      <c r="BP374" s="129"/>
      <c r="BQ374" s="129"/>
      <c r="BR374" s="129"/>
    </row>
    <row r="375" ht="14.25" customHeight="1">
      <c r="AA375" s="129"/>
      <c r="AB375" s="129"/>
      <c r="AC375" s="129"/>
      <c r="AD375" s="129"/>
      <c r="AK375" s="129"/>
      <c r="AL375" s="129"/>
      <c r="AM375" s="129"/>
      <c r="AN375" s="129"/>
      <c r="AO375" s="129"/>
      <c r="AP375" s="129"/>
      <c r="AQ375" s="129"/>
      <c r="AT375" s="129"/>
      <c r="AU375" s="129"/>
      <c r="AV375" s="129"/>
      <c r="AY375" s="129"/>
      <c r="AZ375" s="129"/>
      <c r="BA375" s="129"/>
      <c r="BB375" s="129"/>
      <c r="BC375" s="129"/>
      <c r="BD375" s="129"/>
      <c r="BE375" s="129"/>
      <c r="BF375" s="129"/>
      <c r="BG375" s="129"/>
      <c r="BH375" s="129"/>
      <c r="BI375" s="129"/>
      <c r="BJ375" s="129"/>
      <c r="BK375" s="129"/>
      <c r="BL375" s="129"/>
      <c r="BM375" s="129"/>
      <c r="BN375" s="129"/>
      <c r="BO375" s="129"/>
      <c r="BP375" s="129"/>
      <c r="BQ375" s="129"/>
      <c r="BR375" s="129"/>
    </row>
    <row r="376" ht="14.25" customHeight="1">
      <c r="AA376" s="129"/>
      <c r="AB376" s="129"/>
      <c r="AC376" s="129"/>
      <c r="AD376" s="129"/>
      <c r="AK376" s="129"/>
      <c r="AL376" s="129"/>
      <c r="AM376" s="129"/>
      <c r="AN376" s="129"/>
      <c r="AO376" s="129"/>
      <c r="AP376" s="129"/>
      <c r="AQ376" s="129"/>
      <c r="AT376" s="129"/>
      <c r="AU376" s="129"/>
      <c r="AV376" s="129"/>
      <c r="AY376" s="129"/>
      <c r="AZ376" s="129"/>
      <c r="BA376" s="129"/>
      <c r="BB376" s="129"/>
      <c r="BC376" s="129"/>
      <c r="BD376" s="129"/>
      <c r="BE376" s="129"/>
      <c r="BF376" s="129"/>
      <c r="BG376" s="129"/>
      <c r="BH376" s="129"/>
      <c r="BI376" s="129"/>
      <c r="BJ376" s="129"/>
      <c r="BK376" s="129"/>
      <c r="BL376" s="129"/>
      <c r="BM376" s="129"/>
      <c r="BN376" s="129"/>
      <c r="BO376" s="129"/>
      <c r="BP376" s="129"/>
      <c r="BQ376" s="129"/>
      <c r="BR376" s="129"/>
    </row>
    <row r="377" ht="14.25" customHeight="1">
      <c r="AA377" s="129"/>
      <c r="AB377" s="129"/>
      <c r="AC377" s="129"/>
      <c r="AD377" s="129"/>
      <c r="AK377" s="129"/>
      <c r="AL377" s="129"/>
      <c r="AM377" s="129"/>
      <c r="AN377" s="129"/>
      <c r="AO377" s="129"/>
      <c r="AP377" s="129"/>
      <c r="AQ377" s="129"/>
      <c r="AT377" s="129"/>
      <c r="AU377" s="129"/>
      <c r="AV377" s="129"/>
      <c r="AY377" s="129"/>
      <c r="AZ377" s="129"/>
      <c r="BA377" s="129"/>
      <c r="BB377" s="129"/>
      <c r="BC377" s="129"/>
      <c r="BD377" s="129"/>
      <c r="BE377" s="129"/>
      <c r="BF377" s="129"/>
      <c r="BG377" s="129"/>
      <c r="BH377" s="129"/>
      <c r="BI377" s="129"/>
      <c r="BJ377" s="129"/>
      <c r="BK377" s="129"/>
      <c r="BL377" s="129"/>
      <c r="BM377" s="129"/>
      <c r="BN377" s="129"/>
      <c r="BO377" s="129"/>
      <c r="BP377" s="129"/>
      <c r="BQ377" s="129"/>
      <c r="BR377" s="129"/>
    </row>
    <row r="378" ht="14.25" customHeight="1">
      <c r="AA378" s="129"/>
      <c r="AB378" s="129"/>
      <c r="AC378" s="129"/>
      <c r="AD378" s="129"/>
      <c r="AK378" s="129"/>
      <c r="AL378" s="129"/>
      <c r="AM378" s="129"/>
      <c r="AN378" s="129"/>
      <c r="AO378" s="129"/>
      <c r="AP378" s="129"/>
      <c r="AQ378" s="129"/>
      <c r="AT378" s="129"/>
      <c r="AU378" s="129"/>
      <c r="AV378" s="129"/>
      <c r="AY378" s="129"/>
      <c r="AZ378" s="129"/>
      <c r="BA378" s="129"/>
      <c r="BB378" s="129"/>
      <c r="BC378" s="129"/>
      <c r="BD378" s="129"/>
      <c r="BE378" s="129"/>
      <c r="BF378" s="129"/>
      <c r="BG378" s="129"/>
      <c r="BH378" s="129"/>
      <c r="BI378" s="129"/>
      <c r="BJ378" s="129"/>
      <c r="BK378" s="129"/>
      <c r="BL378" s="129"/>
      <c r="BM378" s="129"/>
      <c r="BN378" s="129"/>
      <c r="BO378" s="129"/>
      <c r="BP378" s="129"/>
      <c r="BQ378" s="129"/>
      <c r="BR378" s="129"/>
    </row>
    <row r="379" ht="14.25" customHeight="1">
      <c r="AA379" s="129"/>
      <c r="AB379" s="129"/>
      <c r="AC379" s="129"/>
      <c r="AD379" s="129"/>
      <c r="AK379" s="129"/>
      <c r="AL379" s="129"/>
      <c r="AM379" s="129"/>
      <c r="AN379" s="129"/>
      <c r="AO379" s="129"/>
      <c r="AP379" s="129"/>
      <c r="AQ379" s="129"/>
      <c r="AT379" s="129"/>
      <c r="AU379" s="129"/>
      <c r="AV379" s="129"/>
      <c r="AY379" s="129"/>
      <c r="AZ379" s="129"/>
      <c r="BA379" s="129"/>
      <c r="BB379" s="129"/>
      <c r="BC379" s="129"/>
      <c r="BD379" s="129"/>
      <c r="BE379" s="129"/>
      <c r="BF379" s="129"/>
      <c r="BG379" s="129"/>
      <c r="BH379" s="129"/>
      <c r="BI379" s="129"/>
      <c r="BJ379" s="129"/>
      <c r="BK379" s="129"/>
      <c r="BL379" s="129"/>
      <c r="BM379" s="129"/>
      <c r="BN379" s="129"/>
      <c r="BO379" s="129"/>
      <c r="BP379" s="129"/>
      <c r="BQ379" s="129"/>
      <c r="BR379" s="129"/>
    </row>
    <row r="380" ht="14.25" customHeight="1">
      <c r="AA380" s="129"/>
      <c r="AB380" s="129"/>
      <c r="AC380" s="129"/>
      <c r="AD380" s="129"/>
      <c r="AK380" s="129"/>
      <c r="AL380" s="129"/>
      <c r="AM380" s="129"/>
      <c r="AN380" s="129"/>
      <c r="AO380" s="129"/>
      <c r="AP380" s="129"/>
      <c r="AQ380" s="129"/>
      <c r="AT380" s="129"/>
      <c r="AU380" s="129"/>
      <c r="AV380" s="129"/>
      <c r="AY380" s="129"/>
      <c r="AZ380" s="129"/>
      <c r="BA380" s="129"/>
      <c r="BB380" s="129"/>
      <c r="BC380" s="129"/>
      <c r="BD380" s="129"/>
      <c r="BE380" s="129"/>
      <c r="BF380" s="129"/>
      <c r="BG380" s="129"/>
      <c r="BH380" s="129"/>
      <c r="BI380" s="129"/>
      <c r="BJ380" s="129"/>
      <c r="BK380" s="129"/>
      <c r="BL380" s="129"/>
      <c r="BM380" s="129"/>
      <c r="BN380" s="129"/>
      <c r="BO380" s="129"/>
      <c r="BP380" s="129"/>
      <c r="BQ380" s="129"/>
      <c r="BR380" s="129"/>
    </row>
    <row r="381" ht="14.25" customHeight="1">
      <c r="AA381" s="129"/>
      <c r="AB381" s="129"/>
      <c r="AC381" s="129"/>
      <c r="AD381" s="129"/>
      <c r="AK381" s="129"/>
      <c r="AL381" s="129"/>
      <c r="AM381" s="129"/>
      <c r="AN381" s="129"/>
      <c r="AO381" s="129"/>
      <c r="AP381" s="129"/>
      <c r="AQ381" s="129"/>
      <c r="AT381" s="129"/>
      <c r="AU381" s="129"/>
      <c r="AV381" s="129"/>
      <c r="AY381" s="129"/>
      <c r="AZ381" s="129"/>
      <c r="BA381" s="129"/>
      <c r="BB381" s="129"/>
      <c r="BC381" s="129"/>
      <c r="BD381" s="129"/>
      <c r="BE381" s="129"/>
      <c r="BF381" s="129"/>
      <c r="BG381" s="129"/>
      <c r="BH381" s="129"/>
      <c r="BI381" s="129"/>
      <c r="BJ381" s="129"/>
      <c r="BK381" s="129"/>
      <c r="BL381" s="129"/>
      <c r="BM381" s="129"/>
      <c r="BN381" s="129"/>
      <c r="BO381" s="129"/>
      <c r="BP381" s="129"/>
      <c r="BQ381" s="129"/>
      <c r="BR381" s="129"/>
    </row>
    <row r="382" ht="14.25" customHeight="1">
      <c r="AA382" s="129"/>
      <c r="AB382" s="129"/>
      <c r="AC382" s="129"/>
      <c r="AD382" s="129"/>
      <c r="AK382" s="129"/>
      <c r="AL382" s="129"/>
      <c r="AM382" s="129"/>
      <c r="AN382" s="129"/>
      <c r="AO382" s="129"/>
      <c r="AP382" s="129"/>
      <c r="AQ382" s="129"/>
      <c r="AT382" s="129"/>
      <c r="AU382" s="129"/>
      <c r="AV382" s="129"/>
      <c r="AY382" s="129"/>
      <c r="AZ382" s="129"/>
      <c r="BA382" s="129"/>
      <c r="BB382" s="129"/>
      <c r="BC382" s="129"/>
      <c r="BD382" s="129"/>
      <c r="BE382" s="129"/>
      <c r="BF382" s="129"/>
      <c r="BG382" s="129"/>
      <c r="BH382" s="129"/>
      <c r="BI382" s="129"/>
      <c r="BJ382" s="129"/>
      <c r="BK382" s="129"/>
      <c r="BL382" s="129"/>
      <c r="BM382" s="129"/>
      <c r="BN382" s="129"/>
      <c r="BO382" s="129"/>
      <c r="BP382" s="129"/>
      <c r="BQ382" s="129"/>
      <c r="BR382" s="129"/>
    </row>
    <row r="383" ht="14.25" customHeight="1">
      <c r="AA383" s="129"/>
      <c r="AB383" s="129"/>
      <c r="AC383" s="129"/>
      <c r="AD383" s="129"/>
      <c r="AK383" s="129"/>
      <c r="AL383" s="129"/>
      <c r="AM383" s="129"/>
      <c r="AN383" s="129"/>
      <c r="AO383" s="129"/>
      <c r="AP383" s="129"/>
      <c r="AQ383" s="129"/>
      <c r="AT383" s="129"/>
      <c r="AU383" s="129"/>
      <c r="AV383" s="129"/>
      <c r="AY383" s="129"/>
      <c r="AZ383" s="129"/>
      <c r="BA383" s="129"/>
      <c r="BB383" s="129"/>
      <c r="BC383" s="129"/>
      <c r="BD383" s="129"/>
      <c r="BE383" s="129"/>
      <c r="BF383" s="129"/>
      <c r="BG383" s="129"/>
      <c r="BH383" s="129"/>
      <c r="BI383" s="129"/>
      <c r="BJ383" s="129"/>
      <c r="BK383" s="129"/>
      <c r="BL383" s="129"/>
      <c r="BM383" s="129"/>
      <c r="BN383" s="129"/>
      <c r="BO383" s="129"/>
      <c r="BP383" s="129"/>
      <c r="BQ383" s="129"/>
      <c r="BR383" s="129"/>
    </row>
    <row r="384" ht="14.25" customHeight="1">
      <c r="AA384" s="129"/>
      <c r="AB384" s="129"/>
      <c r="AC384" s="129"/>
      <c r="AD384" s="129"/>
      <c r="AK384" s="129"/>
      <c r="AL384" s="129"/>
      <c r="AM384" s="129"/>
      <c r="AN384" s="129"/>
      <c r="AO384" s="129"/>
      <c r="AP384" s="129"/>
      <c r="AQ384" s="129"/>
      <c r="AT384" s="129"/>
      <c r="AU384" s="129"/>
      <c r="AV384" s="129"/>
      <c r="AY384" s="129"/>
      <c r="AZ384" s="129"/>
      <c r="BA384" s="129"/>
      <c r="BB384" s="129"/>
      <c r="BC384" s="129"/>
      <c r="BD384" s="129"/>
      <c r="BE384" s="129"/>
      <c r="BF384" s="129"/>
      <c r="BG384" s="129"/>
      <c r="BH384" s="129"/>
      <c r="BI384" s="129"/>
      <c r="BJ384" s="129"/>
      <c r="BK384" s="129"/>
      <c r="BL384" s="129"/>
      <c r="BM384" s="129"/>
      <c r="BN384" s="129"/>
      <c r="BO384" s="129"/>
      <c r="BP384" s="129"/>
      <c r="BQ384" s="129"/>
      <c r="BR384" s="129"/>
    </row>
    <row r="385" ht="14.25" customHeight="1">
      <c r="AA385" s="129"/>
      <c r="AB385" s="129"/>
      <c r="AC385" s="129"/>
      <c r="AD385" s="129"/>
      <c r="AK385" s="129"/>
      <c r="AL385" s="129"/>
      <c r="AM385" s="129"/>
      <c r="AN385" s="129"/>
      <c r="AO385" s="129"/>
      <c r="AP385" s="129"/>
      <c r="AQ385" s="129"/>
      <c r="AT385" s="129"/>
      <c r="AU385" s="129"/>
      <c r="AV385" s="129"/>
      <c r="AY385" s="129"/>
      <c r="AZ385" s="129"/>
      <c r="BA385" s="129"/>
      <c r="BB385" s="129"/>
      <c r="BC385" s="129"/>
      <c r="BD385" s="129"/>
      <c r="BE385" s="129"/>
      <c r="BF385" s="129"/>
      <c r="BG385" s="129"/>
      <c r="BH385" s="129"/>
      <c r="BI385" s="129"/>
      <c r="BJ385" s="129"/>
      <c r="BK385" s="129"/>
      <c r="BL385" s="129"/>
      <c r="BM385" s="129"/>
      <c r="BN385" s="129"/>
      <c r="BO385" s="129"/>
      <c r="BP385" s="129"/>
      <c r="BQ385" s="129"/>
      <c r="BR385" s="129"/>
    </row>
    <row r="386" ht="14.25" customHeight="1">
      <c r="AA386" s="129"/>
      <c r="AB386" s="129"/>
      <c r="AC386" s="129"/>
      <c r="AD386" s="129"/>
      <c r="AK386" s="129"/>
      <c r="AL386" s="129"/>
      <c r="AM386" s="129"/>
      <c r="AN386" s="129"/>
      <c r="AO386" s="129"/>
      <c r="AP386" s="129"/>
      <c r="AQ386" s="129"/>
      <c r="AT386" s="129"/>
      <c r="AU386" s="129"/>
      <c r="AV386" s="129"/>
      <c r="AY386" s="129"/>
      <c r="AZ386" s="129"/>
      <c r="BA386" s="129"/>
      <c r="BB386" s="129"/>
      <c r="BC386" s="129"/>
      <c r="BD386" s="129"/>
      <c r="BE386" s="129"/>
      <c r="BF386" s="129"/>
      <c r="BG386" s="129"/>
      <c r="BH386" s="129"/>
      <c r="BI386" s="129"/>
      <c r="BJ386" s="129"/>
      <c r="BK386" s="129"/>
      <c r="BL386" s="129"/>
      <c r="BM386" s="129"/>
      <c r="BN386" s="129"/>
      <c r="BO386" s="129"/>
      <c r="BP386" s="129"/>
      <c r="BQ386" s="129"/>
      <c r="BR386" s="129"/>
    </row>
    <row r="387" ht="14.25" customHeight="1">
      <c r="AA387" s="129"/>
      <c r="AB387" s="129"/>
      <c r="AC387" s="129"/>
      <c r="AD387" s="129"/>
      <c r="AK387" s="129"/>
      <c r="AL387" s="129"/>
      <c r="AM387" s="129"/>
      <c r="AN387" s="129"/>
      <c r="AO387" s="129"/>
      <c r="AP387" s="129"/>
      <c r="AQ387" s="129"/>
      <c r="AT387" s="129"/>
      <c r="AU387" s="129"/>
      <c r="AV387" s="129"/>
      <c r="AY387" s="129"/>
      <c r="AZ387" s="129"/>
      <c r="BA387" s="129"/>
      <c r="BB387" s="129"/>
      <c r="BC387" s="129"/>
      <c r="BD387" s="129"/>
      <c r="BE387" s="129"/>
      <c r="BF387" s="129"/>
      <c r="BG387" s="129"/>
      <c r="BH387" s="129"/>
      <c r="BI387" s="129"/>
      <c r="BJ387" s="129"/>
      <c r="BK387" s="129"/>
      <c r="BL387" s="129"/>
      <c r="BM387" s="129"/>
      <c r="BN387" s="129"/>
      <c r="BO387" s="129"/>
      <c r="BP387" s="129"/>
      <c r="BQ387" s="129"/>
      <c r="BR387" s="129"/>
    </row>
    <row r="388" ht="14.25" customHeight="1">
      <c r="AA388" s="129"/>
      <c r="AB388" s="129"/>
      <c r="AC388" s="129"/>
      <c r="AD388" s="129"/>
      <c r="AK388" s="129"/>
      <c r="AL388" s="129"/>
      <c r="AM388" s="129"/>
      <c r="AN388" s="129"/>
      <c r="AO388" s="129"/>
      <c r="AP388" s="129"/>
      <c r="AQ388" s="129"/>
      <c r="AT388" s="129"/>
      <c r="AU388" s="129"/>
      <c r="AV388" s="129"/>
      <c r="AY388" s="129"/>
      <c r="AZ388" s="129"/>
      <c r="BA388" s="129"/>
      <c r="BB388" s="129"/>
      <c r="BC388" s="129"/>
      <c r="BD388" s="129"/>
      <c r="BE388" s="129"/>
      <c r="BF388" s="129"/>
      <c r="BG388" s="129"/>
      <c r="BH388" s="129"/>
      <c r="BI388" s="129"/>
      <c r="BJ388" s="129"/>
      <c r="BK388" s="129"/>
      <c r="BL388" s="129"/>
      <c r="BM388" s="129"/>
      <c r="BN388" s="129"/>
      <c r="BO388" s="129"/>
      <c r="BP388" s="129"/>
      <c r="BQ388" s="129"/>
      <c r="BR388" s="129"/>
    </row>
    <row r="389" ht="14.25" customHeight="1">
      <c r="AA389" s="129"/>
      <c r="AB389" s="129"/>
      <c r="AC389" s="129"/>
      <c r="AD389" s="129"/>
      <c r="AK389" s="129"/>
      <c r="AL389" s="129"/>
      <c r="AM389" s="129"/>
      <c r="AN389" s="129"/>
      <c r="AO389" s="129"/>
      <c r="AP389" s="129"/>
      <c r="AQ389" s="129"/>
      <c r="AT389" s="129"/>
      <c r="AU389" s="129"/>
      <c r="AV389" s="129"/>
      <c r="AY389" s="129"/>
      <c r="AZ389" s="129"/>
      <c r="BA389" s="129"/>
      <c r="BB389" s="129"/>
      <c r="BC389" s="129"/>
      <c r="BD389" s="129"/>
      <c r="BE389" s="129"/>
      <c r="BF389" s="129"/>
      <c r="BG389" s="129"/>
      <c r="BH389" s="129"/>
      <c r="BI389" s="129"/>
      <c r="BJ389" s="129"/>
      <c r="BK389" s="129"/>
      <c r="BL389" s="129"/>
      <c r="BM389" s="129"/>
      <c r="BN389" s="129"/>
      <c r="BO389" s="129"/>
      <c r="BP389" s="129"/>
      <c r="BQ389" s="129"/>
      <c r="BR389" s="129"/>
    </row>
    <row r="390" ht="14.25" customHeight="1">
      <c r="AA390" s="129"/>
      <c r="AB390" s="129"/>
      <c r="AC390" s="129"/>
      <c r="AD390" s="129"/>
      <c r="AK390" s="129"/>
      <c r="AL390" s="129"/>
      <c r="AM390" s="129"/>
      <c r="AN390" s="129"/>
      <c r="AO390" s="129"/>
      <c r="AP390" s="129"/>
      <c r="AQ390" s="129"/>
      <c r="AT390" s="129"/>
      <c r="AU390" s="129"/>
      <c r="AV390" s="129"/>
      <c r="AY390" s="129"/>
      <c r="AZ390" s="129"/>
      <c r="BA390" s="129"/>
      <c r="BB390" s="129"/>
      <c r="BC390" s="129"/>
      <c r="BD390" s="129"/>
      <c r="BE390" s="129"/>
      <c r="BF390" s="129"/>
      <c r="BG390" s="129"/>
      <c r="BH390" s="129"/>
      <c r="BI390" s="129"/>
      <c r="BJ390" s="129"/>
      <c r="BK390" s="129"/>
      <c r="BL390" s="129"/>
      <c r="BM390" s="129"/>
      <c r="BN390" s="129"/>
      <c r="BO390" s="129"/>
      <c r="BP390" s="129"/>
      <c r="BQ390" s="129"/>
      <c r="BR390" s="129"/>
    </row>
    <row r="391" ht="14.25" customHeight="1">
      <c r="AA391" s="129"/>
      <c r="AB391" s="129"/>
      <c r="AC391" s="129"/>
      <c r="AD391" s="129"/>
      <c r="AK391" s="129"/>
      <c r="AL391" s="129"/>
      <c r="AM391" s="129"/>
      <c r="AN391" s="129"/>
      <c r="AO391" s="129"/>
      <c r="AP391" s="129"/>
      <c r="AQ391" s="129"/>
      <c r="AT391" s="129"/>
      <c r="AU391" s="129"/>
      <c r="AV391" s="129"/>
      <c r="AY391" s="129"/>
      <c r="AZ391" s="129"/>
      <c r="BA391" s="129"/>
      <c r="BB391" s="129"/>
      <c r="BC391" s="129"/>
      <c r="BD391" s="129"/>
      <c r="BE391" s="129"/>
      <c r="BF391" s="129"/>
      <c r="BG391" s="129"/>
      <c r="BH391" s="129"/>
      <c r="BI391" s="129"/>
      <c r="BJ391" s="129"/>
      <c r="BK391" s="129"/>
      <c r="BL391" s="129"/>
      <c r="BM391" s="129"/>
      <c r="BN391" s="129"/>
      <c r="BO391" s="129"/>
      <c r="BP391" s="129"/>
      <c r="BQ391" s="129"/>
      <c r="BR391" s="129"/>
    </row>
    <row r="392" ht="14.25" customHeight="1">
      <c r="AA392" s="129"/>
      <c r="AB392" s="129"/>
      <c r="AC392" s="129"/>
      <c r="AD392" s="129"/>
      <c r="AK392" s="129"/>
      <c r="AL392" s="129"/>
      <c r="AM392" s="129"/>
      <c r="AN392" s="129"/>
      <c r="AO392" s="129"/>
      <c r="AP392" s="129"/>
      <c r="AQ392" s="129"/>
      <c r="AT392" s="129"/>
      <c r="AU392" s="129"/>
      <c r="AV392" s="129"/>
      <c r="AY392" s="129"/>
      <c r="AZ392" s="129"/>
      <c r="BA392" s="129"/>
      <c r="BB392" s="129"/>
      <c r="BC392" s="129"/>
      <c r="BD392" s="129"/>
      <c r="BE392" s="129"/>
      <c r="BF392" s="129"/>
      <c r="BG392" s="129"/>
      <c r="BH392" s="129"/>
      <c r="BI392" s="129"/>
      <c r="BJ392" s="129"/>
      <c r="BK392" s="129"/>
      <c r="BL392" s="129"/>
      <c r="BM392" s="129"/>
      <c r="BN392" s="129"/>
      <c r="BO392" s="129"/>
      <c r="BP392" s="129"/>
      <c r="BQ392" s="129"/>
      <c r="BR392" s="129"/>
    </row>
    <row r="393" ht="14.25" customHeight="1">
      <c r="AA393" s="129"/>
      <c r="AB393" s="129"/>
      <c r="AC393" s="129"/>
      <c r="AD393" s="129"/>
      <c r="AK393" s="129"/>
      <c r="AL393" s="129"/>
      <c r="AM393" s="129"/>
      <c r="AN393" s="129"/>
      <c r="AO393" s="129"/>
      <c r="AP393" s="129"/>
      <c r="AQ393" s="129"/>
      <c r="AT393" s="129"/>
      <c r="AU393" s="129"/>
      <c r="AV393" s="129"/>
      <c r="AY393" s="129"/>
      <c r="AZ393" s="129"/>
      <c r="BA393" s="129"/>
      <c r="BB393" s="129"/>
      <c r="BC393" s="129"/>
      <c r="BD393" s="129"/>
      <c r="BE393" s="129"/>
      <c r="BF393" s="129"/>
      <c r="BG393" s="129"/>
      <c r="BH393" s="129"/>
      <c r="BI393" s="129"/>
      <c r="BJ393" s="129"/>
      <c r="BK393" s="129"/>
      <c r="BL393" s="129"/>
      <c r="BM393" s="129"/>
      <c r="BN393" s="129"/>
      <c r="BO393" s="129"/>
      <c r="BP393" s="129"/>
      <c r="BQ393" s="129"/>
      <c r="BR393" s="129"/>
    </row>
    <row r="394" ht="14.25" customHeight="1">
      <c r="AA394" s="129"/>
      <c r="AB394" s="129"/>
      <c r="AC394" s="129"/>
      <c r="AD394" s="129"/>
      <c r="AK394" s="129"/>
      <c r="AL394" s="129"/>
      <c r="AM394" s="129"/>
      <c r="AN394" s="129"/>
      <c r="AO394" s="129"/>
      <c r="AP394" s="129"/>
      <c r="AQ394" s="129"/>
      <c r="AT394" s="129"/>
      <c r="AU394" s="129"/>
      <c r="AV394" s="129"/>
      <c r="AY394" s="129"/>
      <c r="AZ394" s="129"/>
      <c r="BA394" s="129"/>
      <c r="BB394" s="129"/>
      <c r="BC394" s="129"/>
      <c r="BD394" s="129"/>
      <c r="BE394" s="129"/>
      <c r="BF394" s="129"/>
      <c r="BG394" s="129"/>
      <c r="BH394" s="129"/>
      <c r="BI394" s="129"/>
      <c r="BJ394" s="129"/>
      <c r="BK394" s="129"/>
      <c r="BL394" s="129"/>
      <c r="BM394" s="129"/>
      <c r="BN394" s="129"/>
      <c r="BO394" s="129"/>
      <c r="BP394" s="129"/>
      <c r="BQ394" s="129"/>
      <c r="BR394" s="129"/>
    </row>
    <row r="395" ht="14.25" customHeight="1">
      <c r="AA395" s="129"/>
      <c r="AB395" s="129"/>
      <c r="AC395" s="129"/>
      <c r="AD395" s="129"/>
      <c r="AK395" s="129"/>
      <c r="AL395" s="129"/>
      <c r="AM395" s="129"/>
      <c r="AN395" s="129"/>
      <c r="AO395" s="129"/>
      <c r="AP395" s="129"/>
      <c r="AQ395" s="129"/>
      <c r="AT395" s="129"/>
      <c r="AU395" s="129"/>
      <c r="AV395" s="129"/>
      <c r="AY395" s="129"/>
      <c r="AZ395" s="129"/>
      <c r="BA395" s="129"/>
      <c r="BB395" s="129"/>
      <c r="BC395" s="129"/>
      <c r="BD395" s="129"/>
      <c r="BE395" s="129"/>
      <c r="BF395" s="129"/>
      <c r="BG395" s="129"/>
      <c r="BH395" s="129"/>
      <c r="BI395" s="129"/>
      <c r="BJ395" s="129"/>
      <c r="BK395" s="129"/>
      <c r="BL395" s="129"/>
      <c r="BM395" s="129"/>
      <c r="BN395" s="129"/>
      <c r="BO395" s="129"/>
      <c r="BP395" s="129"/>
      <c r="BQ395" s="129"/>
      <c r="BR395" s="129"/>
    </row>
    <row r="396" ht="14.25" customHeight="1">
      <c r="AA396" s="129"/>
      <c r="AB396" s="129"/>
      <c r="AC396" s="129"/>
      <c r="AD396" s="129"/>
      <c r="AK396" s="129"/>
      <c r="AL396" s="129"/>
      <c r="AM396" s="129"/>
      <c r="AN396" s="129"/>
      <c r="AO396" s="129"/>
      <c r="AP396" s="129"/>
      <c r="AQ396" s="129"/>
      <c r="AT396" s="129"/>
      <c r="AU396" s="129"/>
      <c r="AV396" s="129"/>
      <c r="AY396" s="129"/>
      <c r="AZ396" s="129"/>
      <c r="BA396" s="129"/>
      <c r="BB396" s="129"/>
      <c r="BC396" s="129"/>
      <c r="BD396" s="129"/>
      <c r="BE396" s="129"/>
      <c r="BF396" s="129"/>
      <c r="BG396" s="129"/>
      <c r="BH396" s="129"/>
      <c r="BI396" s="129"/>
      <c r="BJ396" s="129"/>
      <c r="BK396" s="129"/>
      <c r="BL396" s="129"/>
      <c r="BM396" s="129"/>
      <c r="BN396" s="129"/>
      <c r="BO396" s="129"/>
      <c r="BP396" s="129"/>
      <c r="BQ396" s="129"/>
      <c r="BR396" s="129"/>
    </row>
    <row r="397" ht="14.25" customHeight="1">
      <c r="AA397" s="129"/>
      <c r="AB397" s="129"/>
      <c r="AC397" s="129"/>
      <c r="AD397" s="129"/>
      <c r="AK397" s="129"/>
      <c r="AL397" s="129"/>
      <c r="AM397" s="129"/>
      <c r="AN397" s="129"/>
      <c r="AO397" s="129"/>
      <c r="AP397" s="129"/>
      <c r="AQ397" s="129"/>
      <c r="AT397" s="129"/>
      <c r="AU397" s="129"/>
      <c r="AV397" s="129"/>
      <c r="AY397" s="129"/>
      <c r="AZ397" s="129"/>
      <c r="BA397" s="129"/>
      <c r="BB397" s="129"/>
      <c r="BC397" s="129"/>
      <c r="BD397" s="129"/>
      <c r="BE397" s="129"/>
      <c r="BF397" s="129"/>
      <c r="BG397" s="129"/>
      <c r="BH397" s="129"/>
      <c r="BI397" s="129"/>
      <c r="BJ397" s="129"/>
      <c r="BK397" s="129"/>
      <c r="BL397" s="129"/>
      <c r="BM397" s="129"/>
      <c r="BN397" s="129"/>
      <c r="BO397" s="129"/>
      <c r="BP397" s="129"/>
      <c r="BQ397" s="129"/>
      <c r="BR397" s="129"/>
    </row>
    <row r="398" ht="14.25" customHeight="1">
      <c r="AA398" s="129"/>
      <c r="AB398" s="129"/>
      <c r="AC398" s="129"/>
      <c r="AD398" s="129"/>
      <c r="AK398" s="129"/>
      <c r="AL398" s="129"/>
      <c r="AM398" s="129"/>
      <c r="AN398" s="129"/>
      <c r="AO398" s="129"/>
      <c r="AP398" s="129"/>
      <c r="AQ398" s="129"/>
      <c r="AT398" s="129"/>
      <c r="AU398" s="129"/>
      <c r="AV398" s="129"/>
      <c r="AY398" s="129"/>
      <c r="AZ398" s="129"/>
      <c r="BA398" s="129"/>
      <c r="BB398" s="129"/>
      <c r="BC398" s="129"/>
      <c r="BD398" s="129"/>
      <c r="BE398" s="129"/>
      <c r="BF398" s="129"/>
      <c r="BG398" s="129"/>
      <c r="BH398" s="129"/>
      <c r="BI398" s="129"/>
      <c r="BJ398" s="129"/>
      <c r="BK398" s="129"/>
      <c r="BL398" s="129"/>
      <c r="BM398" s="129"/>
      <c r="BN398" s="129"/>
      <c r="BO398" s="129"/>
      <c r="BP398" s="129"/>
      <c r="BQ398" s="129"/>
      <c r="BR398" s="129"/>
    </row>
    <row r="399" ht="14.25" customHeight="1">
      <c r="AA399" s="129"/>
      <c r="AB399" s="129"/>
      <c r="AC399" s="129"/>
      <c r="AD399" s="129"/>
      <c r="AK399" s="129"/>
      <c r="AL399" s="129"/>
      <c r="AM399" s="129"/>
      <c r="AN399" s="129"/>
      <c r="AO399" s="129"/>
      <c r="AP399" s="129"/>
      <c r="AQ399" s="129"/>
      <c r="AT399" s="129"/>
      <c r="AU399" s="129"/>
      <c r="AV399" s="129"/>
      <c r="AY399" s="129"/>
      <c r="AZ399" s="129"/>
      <c r="BA399" s="129"/>
      <c r="BB399" s="129"/>
      <c r="BC399" s="129"/>
      <c r="BD399" s="129"/>
      <c r="BE399" s="129"/>
      <c r="BF399" s="129"/>
      <c r="BG399" s="129"/>
      <c r="BH399" s="129"/>
      <c r="BI399" s="129"/>
      <c r="BJ399" s="129"/>
      <c r="BK399" s="129"/>
      <c r="BL399" s="129"/>
      <c r="BM399" s="129"/>
      <c r="BN399" s="129"/>
      <c r="BO399" s="129"/>
      <c r="BP399" s="129"/>
      <c r="BQ399" s="129"/>
      <c r="BR399" s="129"/>
    </row>
    <row r="400" ht="14.25" customHeight="1">
      <c r="AA400" s="129"/>
      <c r="AB400" s="129"/>
      <c r="AC400" s="129"/>
      <c r="AD400" s="129"/>
      <c r="AK400" s="129"/>
      <c r="AL400" s="129"/>
      <c r="AM400" s="129"/>
      <c r="AN400" s="129"/>
      <c r="AO400" s="129"/>
      <c r="AP400" s="129"/>
      <c r="AQ400" s="129"/>
      <c r="AT400" s="129"/>
      <c r="AU400" s="129"/>
      <c r="AV400" s="129"/>
      <c r="AY400" s="129"/>
      <c r="AZ400" s="129"/>
      <c r="BA400" s="129"/>
      <c r="BB400" s="129"/>
      <c r="BC400" s="129"/>
      <c r="BD400" s="129"/>
      <c r="BE400" s="129"/>
      <c r="BF400" s="129"/>
      <c r="BG400" s="129"/>
      <c r="BH400" s="129"/>
      <c r="BI400" s="129"/>
      <c r="BJ400" s="129"/>
      <c r="BK400" s="129"/>
      <c r="BL400" s="129"/>
      <c r="BM400" s="129"/>
      <c r="BN400" s="129"/>
      <c r="BO400" s="129"/>
      <c r="BP400" s="129"/>
      <c r="BQ400" s="129"/>
      <c r="BR400" s="129"/>
    </row>
    <row r="401" ht="14.25" customHeight="1">
      <c r="AA401" s="129"/>
      <c r="AB401" s="129"/>
      <c r="AC401" s="129"/>
      <c r="AD401" s="129"/>
      <c r="AK401" s="129"/>
      <c r="AL401" s="129"/>
      <c r="AM401" s="129"/>
      <c r="AN401" s="129"/>
      <c r="AO401" s="129"/>
      <c r="AP401" s="129"/>
      <c r="AQ401" s="129"/>
      <c r="AT401" s="129"/>
      <c r="AU401" s="129"/>
      <c r="AV401" s="129"/>
      <c r="AY401" s="129"/>
      <c r="AZ401" s="129"/>
      <c r="BA401" s="129"/>
      <c r="BB401" s="129"/>
      <c r="BC401" s="129"/>
      <c r="BD401" s="129"/>
      <c r="BE401" s="129"/>
      <c r="BF401" s="129"/>
      <c r="BG401" s="129"/>
      <c r="BH401" s="129"/>
      <c r="BI401" s="129"/>
      <c r="BJ401" s="129"/>
      <c r="BK401" s="129"/>
      <c r="BL401" s="129"/>
      <c r="BM401" s="129"/>
      <c r="BN401" s="129"/>
      <c r="BO401" s="129"/>
      <c r="BP401" s="129"/>
      <c r="BQ401" s="129"/>
      <c r="BR401" s="129"/>
    </row>
    <row r="402" ht="14.25" customHeight="1">
      <c r="AA402" s="129"/>
      <c r="AB402" s="129"/>
      <c r="AC402" s="129"/>
      <c r="AD402" s="129"/>
      <c r="AK402" s="129"/>
      <c r="AL402" s="129"/>
      <c r="AM402" s="129"/>
      <c r="AN402" s="129"/>
      <c r="AO402" s="129"/>
      <c r="AP402" s="129"/>
      <c r="AQ402" s="129"/>
      <c r="AT402" s="129"/>
      <c r="AU402" s="129"/>
      <c r="AV402" s="129"/>
      <c r="AY402" s="129"/>
      <c r="AZ402" s="129"/>
      <c r="BA402" s="129"/>
      <c r="BB402" s="129"/>
      <c r="BC402" s="129"/>
      <c r="BD402" s="129"/>
      <c r="BE402" s="129"/>
      <c r="BF402" s="129"/>
      <c r="BG402" s="129"/>
      <c r="BH402" s="129"/>
      <c r="BI402" s="129"/>
      <c r="BJ402" s="129"/>
      <c r="BK402" s="129"/>
      <c r="BL402" s="129"/>
      <c r="BM402" s="129"/>
      <c r="BN402" s="129"/>
      <c r="BO402" s="129"/>
      <c r="BP402" s="129"/>
      <c r="BQ402" s="129"/>
      <c r="BR402" s="129"/>
    </row>
    <row r="403" ht="14.25" customHeight="1">
      <c r="AA403" s="129"/>
      <c r="AB403" s="129"/>
      <c r="AC403" s="129"/>
      <c r="AD403" s="129"/>
      <c r="AK403" s="129"/>
      <c r="AL403" s="129"/>
      <c r="AM403" s="129"/>
      <c r="AN403" s="129"/>
      <c r="AO403" s="129"/>
      <c r="AP403" s="129"/>
      <c r="AQ403" s="129"/>
      <c r="AT403" s="129"/>
      <c r="AU403" s="129"/>
      <c r="AV403" s="129"/>
      <c r="AY403" s="129"/>
      <c r="AZ403" s="129"/>
      <c r="BA403" s="129"/>
      <c r="BB403" s="129"/>
      <c r="BC403" s="129"/>
      <c r="BD403" s="129"/>
      <c r="BE403" s="129"/>
      <c r="BF403" s="129"/>
      <c r="BG403" s="129"/>
      <c r="BH403" s="129"/>
      <c r="BI403" s="129"/>
      <c r="BJ403" s="129"/>
      <c r="BK403" s="129"/>
      <c r="BL403" s="129"/>
      <c r="BM403" s="129"/>
      <c r="BN403" s="129"/>
      <c r="BO403" s="129"/>
      <c r="BP403" s="129"/>
      <c r="BQ403" s="129"/>
      <c r="BR403" s="129"/>
    </row>
    <row r="404" ht="14.25" customHeight="1">
      <c r="AA404" s="129"/>
      <c r="AB404" s="129"/>
      <c r="AC404" s="129"/>
      <c r="AD404" s="129"/>
      <c r="AK404" s="129"/>
      <c r="AL404" s="129"/>
      <c r="AM404" s="129"/>
      <c r="AN404" s="129"/>
      <c r="AO404" s="129"/>
      <c r="AP404" s="129"/>
      <c r="AQ404" s="129"/>
      <c r="AT404" s="129"/>
      <c r="AU404" s="129"/>
      <c r="AV404" s="129"/>
      <c r="AY404" s="129"/>
      <c r="AZ404" s="129"/>
      <c r="BA404" s="129"/>
      <c r="BB404" s="129"/>
      <c r="BC404" s="129"/>
      <c r="BD404" s="129"/>
      <c r="BE404" s="129"/>
      <c r="BF404" s="129"/>
      <c r="BG404" s="129"/>
      <c r="BH404" s="129"/>
      <c r="BI404" s="129"/>
      <c r="BJ404" s="129"/>
      <c r="BK404" s="129"/>
      <c r="BL404" s="129"/>
      <c r="BM404" s="129"/>
      <c r="BN404" s="129"/>
      <c r="BO404" s="129"/>
      <c r="BP404" s="129"/>
      <c r="BQ404" s="129"/>
      <c r="BR404" s="129"/>
    </row>
    <row r="405" ht="14.25" customHeight="1">
      <c r="AA405" s="129"/>
      <c r="AB405" s="129"/>
      <c r="AC405" s="129"/>
      <c r="AD405" s="129"/>
      <c r="AK405" s="129"/>
      <c r="AL405" s="129"/>
      <c r="AM405" s="129"/>
      <c r="AN405" s="129"/>
      <c r="AO405" s="129"/>
      <c r="AP405" s="129"/>
      <c r="AQ405" s="129"/>
      <c r="AT405" s="129"/>
      <c r="AU405" s="129"/>
      <c r="AV405" s="129"/>
      <c r="AY405" s="129"/>
      <c r="AZ405" s="129"/>
      <c r="BA405" s="129"/>
      <c r="BB405" s="129"/>
      <c r="BC405" s="129"/>
      <c r="BD405" s="129"/>
      <c r="BE405" s="129"/>
      <c r="BF405" s="129"/>
      <c r="BG405" s="129"/>
      <c r="BH405" s="129"/>
      <c r="BI405" s="129"/>
      <c r="BJ405" s="129"/>
      <c r="BK405" s="129"/>
      <c r="BL405" s="129"/>
      <c r="BM405" s="129"/>
      <c r="BN405" s="129"/>
      <c r="BO405" s="129"/>
      <c r="BP405" s="129"/>
      <c r="BQ405" s="129"/>
      <c r="BR405" s="129"/>
    </row>
    <row r="406" ht="14.25" customHeight="1">
      <c r="AA406" s="129"/>
      <c r="AB406" s="129"/>
      <c r="AC406" s="129"/>
      <c r="AD406" s="129"/>
      <c r="AK406" s="129"/>
      <c r="AL406" s="129"/>
      <c r="AM406" s="129"/>
      <c r="AN406" s="129"/>
      <c r="AO406" s="129"/>
      <c r="AP406" s="129"/>
      <c r="AQ406" s="129"/>
      <c r="AT406" s="129"/>
      <c r="AU406" s="129"/>
      <c r="AV406" s="129"/>
      <c r="AY406" s="129"/>
      <c r="AZ406" s="129"/>
      <c r="BA406" s="129"/>
      <c r="BB406" s="129"/>
      <c r="BC406" s="129"/>
      <c r="BD406" s="129"/>
      <c r="BE406" s="129"/>
      <c r="BF406" s="129"/>
      <c r="BG406" s="129"/>
      <c r="BH406" s="129"/>
      <c r="BI406" s="129"/>
      <c r="BJ406" s="129"/>
      <c r="BK406" s="129"/>
      <c r="BL406" s="129"/>
      <c r="BM406" s="129"/>
      <c r="BN406" s="129"/>
      <c r="BO406" s="129"/>
      <c r="BP406" s="129"/>
      <c r="BQ406" s="129"/>
      <c r="BR406" s="129"/>
    </row>
    <row r="407" ht="14.25" customHeight="1">
      <c r="AA407" s="129"/>
      <c r="AB407" s="129"/>
      <c r="AC407" s="129"/>
      <c r="AD407" s="129"/>
      <c r="AK407" s="129"/>
      <c r="AL407" s="129"/>
      <c r="AM407" s="129"/>
      <c r="AN407" s="129"/>
      <c r="AO407" s="129"/>
      <c r="AP407" s="129"/>
      <c r="AQ407" s="129"/>
      <c r="AT407" s="129"/>
      <c r="AU407" s="129"/>
      <c r="AV407" s="129"/>
      <c r="AY407" s="129"/>
      <c r="AZ407" s="129"/>
      <c r="BA407" s="129"/>
      <c r="BB407" s="129"/>
      <c r="BC407" s="129"/>
      <c r="BD407" s="129"/>
      <c r="BE407" s="129"/>
      <c r="BF407" s="129"/>
      <c r="BG407" s="129"/>
      <c r="BH407" s="129"/>
      <c r="BI407" s="129"/>
      <c r="BJ407" s="129"/>
      <c r="BK407" s="129"/>
      <c r="BL407" s="129"/>
      <c r="BM407" s="129"/>
      <c r="BN407" s="129"/>
      <c r="BO407" s="129"/>
      <c r="BP407" s="129"/>
      <c r="BQ407" s="129"/>
      <c r="BR407" s="129"/>
    </row>
    <row r="408" ht="14.25" customHeight="1">
      <c r="AA408" s="129"/>
      <c r="AB408" s="129"/>
      <c r="AC408" s="129"/>
      <c r="AD408" s="129"/>
      <c r="AK408" s="129"/>
      <c r="AL408" s="129"/>
      <c r="AM408" s="129"/>
      <c r="AN408" s="129"/>
      <c r="AO408" s="129"/>
      <c r="AP408" s="129"/>
      <c r="AQ408" s="129"/>
      <c r="AT408" s="129"/>
      <c r="AU408" s="129"/>
      <c r="AV408" s="129"/>
      <c r="AY408" s="129"/>
      <c r="AZ408" s="129"/>
      <c r="BA408" s="129"/>
      <c r="BB408" s="129"/>
      <c r="BC408" s="129"/>
      <c r="BD408" s="129"/>
      <c r="BE408" s="129"/>
      <c r="BF408" s="129"/>
      <c r="BG408" s="129"/>
      <c r="BH408" s="129"/>
      <c r="BI408" s="129"/>
      <c r="BJ408" s="129"/>
      <c r="BK408" s="129"/>
      <c r="BL408" s="129"/>
      <c r="BM408" s="129"/>
      <c r="BN408" s="129"/>
      <c r="BO408" s="129"/>
      <c r="BP408" s="129"/>
      <c r="BQ408" s="129"/>
      <c r="BR408" s="129"/>
    </row>
    <row r="409" ht="14.25" customHeight="1">
      <c r="AA409" s="129"/>
      <c r="AB409" s="129"/>
      <c r="AC409" s="129"/>
      <c r="AD409" s="129"/>
      <c r="AK409" s="129"/>
      <c r="AL409" s="129"/>
      <c r="AM409" s="129"/>
      <c r="AN409" s="129"/>
      <c r="AO409" s="129"/>
      <c r="AP409" s="129"/>
      <c r="AQ409" s="129"/>
      <c r="AT409" s="129"/>
      <c r="AU409" s="129"/>
      <c r="AV409" s="129"/>
      <c r="AY409" s="129"/>
      <c r="AZ409" s="129"/>
      <c r="BA409" s="129"/>
      <c r="BB409" s="129"/>
      <c r="BC409" s="129"/>
      <c r="BD409" s="129"/>
      <c r="BE409" s="129"/>
      <c r="BF409" s="129"/>
      <c r="BG409" s="129"/>
      <c r="BH409" s="129"/>
      <c r="BI409" s="129"/>
      <c r="BJ409" s="129"/>
      <c r="BK409" s="129"/>
      <c r="BL409" s="129"/>
      <c r="BM409" s="129"/>
      <c r="BN409" s="129"/>
      <c r="BO409" s="129"/>
      <c r="BP409" s="129"/>
      <c r="BQ409" s="129"/>
      <c r="BR409" s="129"/>
    </row>
    <row r="410" ht="14.25" customHeight="1">
      <c r="AA410" s="129"/>
      <c r="AB410" s="129"/>
      <c r="AC410" s="129"/>
      <c r="AD410" s="129"/>
      <c r="AK410" s="129"/>
      <c r="AL410" s="129"/>
      <c r="AM410" s="129"/>
      <c r="AN410" s="129"/>
      <c r="AO410" s="129"/>
      <c r="AP410" s="129"/>
      <c r="AQ410" s="129"/>
      <c r="AT410" s="129"/>
      <c r="AU410" s="129"/>
      <c r="AV410" s="129"/>
      <c r="AY410" s="129"/>
      <c r="AZ410" s="129"/>
      <c r="BA410" s="129"/>
      <c r="BB410" s="129"/>
      <c r="BC410" s="129"/>
      <c r="BD410" s="129"/>
      <c r="BE410" s="129"/>
      <c r="BF410" s="129"/>
      <c r="BG410" s="129"/>
      <c r="BH410" s="129"/>
      <c r="BI410" s="129"/>
      <c r="BJ410" s="129"/>
      <c r="BK410" s="129"/>
      <c r="BL410" s="129"/>
      <c r="BM410" s="129"/>
      <c r="BN410" s="129"/>
      <c r="BO410" s="129"/>
      <c r="BP410" s="129"/>
      <c r="BQ410" s="129"/>
      <c r="BR410" s="129"/>
    </row>
    <row r="411" ht="14.25" customHeight="1">
      <c r="AA411" s="129"/>
      <c r="AB411" s="129"/>
      <c r="AC411" s="129"/>
      <c r="AD411" s="129"/>
      <c r="AK411" s="129"/>
      <c r="AL411" s="129"/>
      <c r="AM411" s="129"/>
      <c r="AN411" s="129"/>
      <c r="AO411" s="129"/>
      <c r="AP411" s="129"/>
      <c r="AQ411" s="129"/>
      <c r="AT411" s="129"/>
      <c r="AU411" s="129"/>
      <c r="AV411" s="129"/>
      <c r="AY411" s="129"/>
      <c r="AZ411" s="129"/>
      <c r="BA411" s="129"/>
      <c r="BB411" s="129"/>
      <c r="BC411" s="129"/>
      <c r="BD411" s="129"/>
      <c r="BE411" s="129"/>
      <c r="BF411" s="129"/>
      <c r="BG411" s="129"/>
      <c r="BH411" s="129"/>
      <c r="BI411" s="129"/>
      <c r="BJ411" s="129"/>
      <c r="BK411" s="129"/>
      <c r="BL411" s="129"/>
      <c r="BM411" s="129"/>
      <c r="BN411" s="129"/>
      <c r="BO411" s="129"/>
      <c r="BP411" s="129"/>
      <c r="BQ411" s="129"/>
      <c r="BR411" s="129"/>
    </row>
    <row r="412" ht="14.25" customHeight="1">
      <c r="AA412" s="129"/>
      <c r="AB412" s="129"/>
      <c r="AC412" s="129"/>
      <c r="AD412" s="129"/>
      <c r="AK412" s="129"/>
      <c r="AL412" s="129"/>
      <c r="AM412" s="129"/>
      <c r="AN412" s="129"/>
      <c r="AO412" s="129"/>
      <c r="AP412" s="129"/>
      <c r="AQ412" s="129"/>
      <c r="AT412" s="129"/>
      <c r="AU412" s="129"/>
      <c r="AV412" s="129"/>
      <c r="AY412" s="129"/>
      <c r="AZ412" s="129"/>
      <c r="BA412" s="129"/>
      <c r="BB412" s="129"/>
      <c r="BC412" s="129"/>
      <c r="BD412" s="129"/>
      <c r="BE412" s="129"/>
      <c r="BF412" s="129"/>
      <c r="BG412" s="129"/>
      <c r="BH412" s="129"/>
      <c r="BI412" s="129"/>
      <c r="BJ412" s="129"/>
      <c r="BK412" s="129"/>
      <c r="BL412" s="129"/>
      <c r="BM412" s="129"/>
      <c r="BN412" s="129"/>
      <c r="BO412" s="129"/>
      <c r="BP412" s="129"/>
      <c r="BQ412" s="129"/>
      <c r="BR412" s="129"/>
    </row>
    <row r="413" ht="14.25" customHeight="1">
      <c r="AA413" s="129"/>
      <c r="AB413" s="129"/>
      <c r="AC413" s="129"/>
      <c r="AD413" s="129"/>
      <c r="AK413" s="129"/>
      <c r="AL413" s="129"/>
      <c r="AM413" s="129"/>
      <c r="AN413" s="129"/>
      <c r="AO413" s="129"/>
      <c r="AP413" s="129"/>
      <c r="AQ413" s="129"/>
      <c r="AT413" s="129"/>
      <c r="AU413" s="129"/>
      <c r="AV413" s="129"/>
      <c r="AY413" s="129"/>
      <c r="AZ413" s="129"/>
      <c r="BA413" s="129"/>
      <c r="BB413" s="129"/>
      <c r="BC413" s="129"/>
      <c r="BD413" s="129"/>
      <c r="BE413" s="129"/>
      <c r="BF413" s="129"/>
      <c r="BG413" s="129"/>
      <c r="BH413" s="129"/>
      <c r="BI413" s="129"/>
      <c r="BJ413" s="129"/>
      <c r="BK413" s="129"/>
      <c r="BL413" s="129"/>
      <c r="BM413" s="129"/>
      <c r="BN413" s="129"/>
      <c r="BO413" s="129"/>
      <c r="BP413" s="129"/>
      <c r="BQ413" s="129"/>
      <c r="BR413" s="129"/>
    </row>
    <row r="414" ht="14.25" customHeight="1">
      <c r="AA414" s="129"/>
      <c r="AB414" s="129"/>
      <c r="AC414" s="129"/>
      <c r="AD414" s="129"/>
      <c r="AK414" s="129"/>
      <c r="AL414" s="129"/>
      <c r="AM414" s="129"/>
      <c r="AN414" s="129"/>
      <c r="AO414" s="129"/>
      <c r="AP414" s="129"/>
      <c r="AQ414" s="129"/>
      <c r="AT414" s="129"/>
      <c r="AU414" s="129"/>
      <c r="AV414" s="129"/>
      <c r="AY414" s="129"/>
      <c r="AZ414" s="129"/>
      <c r="BA414" s="129"/>
      <c r="BB414" s="129"/>
      <c r="BC414" s="129"/>
      <c r="BD414" s="129"/>
      <c r="BE414" s="129"/>
      <c r="BF414" s="129"/>
      <c r="BG414" s="129"/>
      <c r="BH414" s="129"/>
      <c r="BI414" s="129"/>
      <c r="BJ414" s="129"/>
      <c r="BK414" s="129"/>
      <c r="BL414" s="129"/>
      <c r="BM414" s="129"/>
      <c r="BN414" s="129"/>
      <c r="BO414" s="129"/>
      <c r="BP414" s="129"/>
      <c r="BQ414" s="129"/>
      <c r="BR414" s="129"/>
    </row>
    <row r="415" ht="14.25" customHeight="1">
      <c r="AA415" s="129"/>
      <c r="AB415" s="129"/>
      <c r="AC415" s="129"/>
      <c r="AD415" s="129"/>
      <c r="AK415" s="129"/>
      <c r="AL415" s="129"/>
      <c r="AM415" s="129"/>
      <c r="AN415" s="129"/>
      <c r="AO415" s="129"/>
      <c r="AP415" s="129"/>
      <c r="AQ415" s="129"/>
      <c r="AT415" s="129"/>
      <c r="AU415" s="129"/>
      <c r="AV415" s="129"/>
      <c r="AY415" s="129"/>
      <c r="AZ415" s="129"/>
      <c r="BA415" s="129"/>
      <c r="BB415" s="129"/>
      <c r="BC415" s="129"/>
      <c r="BD415" s="129"/>
      <c r="BE415" s="129"/>
      <c r="BF415" s="129"/>
      <c r="BG415" s="129"/>
      <c r="BH415" s="129"/>
      <c r="BI415" s="129"/>
      <c r="BJ415" s="129"/>
      <c r="BK415" s="129"/>
      <c r="BL415" s="129"/>
      <c r="BM415" s="129"/>
      <c r="BN415" s="129"/>
      <c r="BO415" s="129"/>
      <c r="BP415" s="129"/>
      <c r="BQ415" s="129"/>
      <c r="BR415" s="129"/>
    </row>
    <row r="416" ht="14.25" customHeight="1">
      <c r="AA416" s="129"/>
      <c r="AB416" s="129"/>
      <c r="AC416" s="129"/>
      <c r="AD416" s="129"/>
      <c r="AK416" s="129"/>
      <c r="AL416" s="129"/>
      <c r="AM416" s="129"/>
      <c r="AN416" s="129"/>
      <c r="AO416" s="129"/>
      <c r="AP416" s="129"/>
      <c r="AQ416" s="129"/>
      <c r="AT416" s="129"/>
      <c r="AU416" s="129"/>
      <c r="AV416" s="129"/>
      <c r="AY416" s="129"/>
      <c r="AZ416" s="129"/>
      <c r="BA416" s="129"/>
      <c r="BB416" s="129"/>
      <c r="BC416" s="129"/>
      <c r="BD416" s="129"/>
      <c r="BE416" s="129"/>
      <c r="BF416" s="129"/>
      <c r="BG416" s="129"/>
      <c r="BH416" s="129"/>
      <c r="BI416" s="129"/>
      <c r="BJ416" s="129"/>
      <c r="BK416" s="129"/>
      <c r="BL416" s="129"/>
      <c r="BM416" s="129"/>
      <c r="BN416" s="129"/>
      <c r="BO416" s="129"/>
      <c r="BP416" s="129"/>
      <c r="BQ416" s="129"/>
      <c r="BR416" s="129"/>
    </row>
    <row r="417" ht="14.25" customHeight="1">
      <c r="AA417" s="129"/>
      <c r="AB417" s="129"/>
      <c r="AC417" s="129"/>
      <c r="AD417" s="129"/>
      <c r="AK417" s="129"/>
      <c r="AL417" s="129"/>
      <c r="AM417" s="129"/>
      <c r="AN417" s="129"/>
      <c r="AO417" s="129"/>
      <c r="AP417" s="129"/>
      <c r="AQ417" s="129"/>
      <c r="AT417" s="129"/>
      <c r="AU417" s="129"/>
      <c r="AV417" s="129"/>
      <c r="AY417" s="129"/>
      <c r="AZ417" s="129"/>
      <c r="BA417" s="129"/>
      <c r="BB417" s="129"/>
      <c r="BC417" s="129"/>
      <c r="BD417" s="129"/>
      <c r="BE417" s="129"/>
      <c r="BF417" s="129"/>
      <c r="BG417" s="129"/>
      <c r="BH417" s="129"/>
      <c r="BI417" s="129"/>
      <c r="BJ417" s="129"/>
      <c r="BK417" s="129"/>
      <c r="BL417" s="129"/>
      <c r="BM417" s="129"/>
      <c r="BN417" s="129"/>
      <c r="BO417" s="129"/>
      <c r="BP417" s="129"/>
      <c r="BQ417" s="129"/>
      <c r="BR417" s="129"/>
    </row>
    <row r="418" ht="14.25" customHeight="1">
      <c r="AA418" s="129"/>
      <c r="AB418" s="129"/>
      <c r="AC418" s="129"/>
      <c r="AD418" s="129"/>
      <c r="AK418" s="129"/>
      <c r="AL418" s="129"/>
      <c r="AM418" s="129"/>
      <c r="AN418" s="129"/>
      <c r="AO418" s="129"/>
      <c r="AP418" s="129"/>
      <c r="AQ418" s="129"/>
      <c r="AT418" s="129"/>
      <c r="AU418" s="129"/>
      <c r="AV418" s="129"/>
      <c r="AY418" s="129"/>
      <c r="AZ418" s="129"/>
      <c r="BA418" s="129"/>
      <c r="BB418" s="129"/>
      <c r="BC418" s="129"/>
      <c r="BD418" s="129"/>
      <c r="BE418" s="129"/>
      <c r="BF418" s="129"/>
      <c r="BG418" s="129"/>
      <c r="BH418" s="129"/>
      <c r="BI418" s="129"/>
      <c r="BJ418" s="129"/>
      <c r="BK418" s="129"/>
      <c r="BL418" s="129"/>
      <c r="BM418" s="129"/>
      <c r="BN418" s="129"/>
      <c r="BO418" s="129"/>
      <c r="BP418" s="129"/>
      <c r="BQ418" s="129"/>
      <c r="BR418" s="129"/>
    </row>
    <row r="419" ht="14.25" customHeight="1">
      <c r="AA419" s="129"/>
      <c r="AB419" s="129"/>
      <c r="AC419" s="129"/>
      <c r="AD419" s="129"/>
      <c r="AK419" s="129"/>
      <c r="AL419" s="129"/>
      <c r="AM419" s="129"/>
      <c r="AN419" s="129"/>
      <c r="AO419" s="129"/>
      <c r="AP419" s="129"/>
      <c r="AQ419" s="129"/>
      <c r="AT419" s="129"/>
      <c r="AU419" s="129"/>
      <c r="AV419" s="129"/>
      <c r="AY419" s="129"/>
      <c r="AZ419" s="129"/>
      <c r="BA419" s="129"/>
      <c r="BB419" s="129"/>
      <c r="BC419" s="129"/>
      <c r="BD419" s="129"/>
      <c r="BE419" s="129"/>
      <c r="BF419" s="129"/>
      <c r="BG419" s="129"/>
      <c r="BH419" s="129"/>
      <c r="BI419" s="129"/>
      <c r="BJ419" s="129"/>
      <c r="BK419" s="129"/>
      <c r="BL419" s="129"/>
      <c r="BM419" s="129"/>
      <c r="BN419" s="129"/>
      <c r="BO419" s="129"/>
      <c r="BP419" s="129"/>
      <c r="BQ419" s="129"/>
      <c r="BR419" s="129"/>
    </row>
    <row r="420" ht="14.25" customHeight="1">
      <c r="AA420" s="129"/>
      <c r="AB420" s="129"/>
      <c r="AC420" s="129"/>
      <c r="AD420" s="129"/>
      <c r="AK420" s="129"/>
      <c r="AL420" s="129"/>
      <c r="AM420" s="129"/>
      <c r="AN420" s="129"/>
      <c r="AO420" s="129"/>
      <c r="AP420" s="129"/>
      <c r="AQ420" s="129"/>
      <c r="AT420" s="129"/>
      <c r="AU420" s="129"/>
      <c r="AV420" s="129"/>
      <c r="AY420" s="129"/>
      <c r="AZ420" s="129"/>
      <c r="BA420" s="129"/>
      <c r="BB420" s="129"/>
      <c r="BC420" s="129"/>
      <c r="BD420" s="129"/>
      <c r="BE420" s="129"/>
      <c r="BF420" s="129"/>
      <c r="BG420" s="129"/>
      <c r="BH420" s="129"/>
      <c r="BI420" s="129"/>
      <c r="BJ420" s="129"/>
      <c r="BK420" s="129"/>
      <c r="BL420" s="129"/>
      <c r="BM420" s="129"/>
      <c r="BN420" s="129"/>
      <c r="BO420" s="129"/>
      <c r="BP420" s="129"/>
      <c r="BQ420" s="129"/>
      <c r="BR420" s="129"/>
    </row>
    <row r="421" ht="14.25" customHeight="1">
      <c r="AA421" s="129"/>
      <c r="AB421" s="129"/>
      <c r="AC421" s="129"/>
      <c r="AD421" s="129"/>
      <c r="AK421" s="129"/>
      <c r="AL421" s="129"/>
      <c r="AM421" s="129"/>
      <c r="AN421" s="129"/>
      <c r="AO421" s="129"/>
      <c r="AP421" s="129"/>
      <c r="AQ421" s="129"/>
      <c r="AT421" s="129"/>
      <c r="AU421" s="129"/>
      <c r="AV421" s="129"/>
      <c r="AY421" s="129"/>
      <c r="AZ421" s="129"/>
      <c r="BA421" s="129"/>
      <c r="BB421" s="129"/>
      <c r="BC421" s="129"/>
      <c r="BD421" s="129"/>
      <c r="BE421" s="129"/>
      <c r="BF421" s="129"/>
      <c r="BG421" s="129"/>
      <c r="BH421" s="129"/>
      <c r="BI421" s="129"/>
      <c r="BJ421" s="129"/>
      <c r="BK421" s="129"/>
      <c r="BL421" s="129"/>
      <c r="BM421" s="129"/>
      <c r="BN421" s="129"/>
      <c r="BO421" s="129"/>
      <c r="BP421" s="129"/>
      <c r="BQ421" s="129"/>
      <c r="BR421" s="129"/>
    </row>
    <row r="422" ht="14.25" customHeight="1">
      <c r="AA422" s="129"/>
      <c r="AB422" s="129"/>
      <c r="AC422" s="129"/>
      <c r="AD422" s="129"/>
      <c r="AK422" s="129"/>
      <c r="AL422" s="129"/>
      <c r="AM422" s="129"/>
      <c r="AN422" s="129"/>
      <c r="AO422" s="129"/>
      <c r="AP422" s="129"/>
      <c r="AQ422" s="129"/>
      <c r="AT422" s="129"/>
      <c r="AU422" s="129"/>
      <c r="AV422" s="129"/>
      <c r="AY422" s="129"/>
      <c r="AZ422" s="129"/>
      <c r="BA422" s="129"/>
      <c r="BB422" s="129"/>
      <c r="BC422" s="129"/>
      <c r="BD422" s="129"/>
      <c r="BE422" s="129"/>
      <c r="BF422" s="129"/>
      <c r="BG422" s="129"/>
      <c r="BH422" s="129"/>
      <c r="BI422" s="129"/>
      <c r="BJ422" s="129"/>
      <c r="BK422" s="129"/>
      <c r="BL422" s="129"/>
      <c r="BM422" s="129"/>
      <c r="BN422" s="129"/>
      <c r="BO422" s="129"/>
      <c r="BP422" s="129"/>
      <c r="BQ422" s="129"/>
      <c r="BR422" s="129"/>
    </row>
    <row r="423" ht="14.25" customHeight="1">
      <c r="AA423" s="129"/>
      <c r="AB423" s="129"/>
      <c r="AC423" s="129"/>
      <c r="AD423" s="129"/>
      <c r="AK423" s="129"/>
      <c r="AL423" s="129"/>
      <c r="AM423" s="129"/>
      <c r="AN423" s="129"/>
      <c r="AO423" s="129"/>
      <c r="AP423" s="129"/>
      <c r="AQ423" s="129"/>
      <c r="AT423" s="129"/>
      <c r="AU423" s="129"/>
      <c r="AV423" s="129"/>
      <c r="AY423" s="129"/>
      <c r="AZ423" s="129"/>
      <c r="BA423" s="129"/>
      <c r="BB423" s="129"/>
      <c r="BC423" s="129"/>
      <c r="BD423" s="129"/>
      <c r="BE423" s="129"/>
      <c r="BF423" s="129"/>
      <c r="BG423" s="129"/>
      <c r="BH423" s="129"/>
      <c r="BI423" s="129"/>
      <c r="BJ423" s="129"/>
      <c r="BK423" s="129"/>
      <c r="BL423" s="129"/>
      <c r="BM423" s="129"/>
      <c r="BN423" s="129"/>
      <c r="BO423" s="129"/>
      <c r="BP423" s="129"/>
      <c r="BQ423" s="129"/>
      <c r="BR423" s="129"/>
    </row>
    <row r="424" ht="14.25" customHeight="1">
      <c r="AA424" s="129"/>
      <c r="AB424" s="129"/>
      <c r="AC424" s="129"/>
      <c r="AD424" s="129"/>
      <c r="AK424" s="129"/>
      <c r="AL424" s="129"/>
      <c r="AM424" s="129"/>
      <c r="AN424" s="129"/>
      <c r="AO424" s="129"/>
      <c r="AP424" s="129"/>
      <c r="AQ424" s="129"/>
      <c r="AT424" s="129"/>
      <c r="AU424" s="129"/>
      <c r="AV424" s="129"/>
      <c r="AY424" s="129"/>
      <c r="AZ424" s="129"/>
      <c r="BA424" s="129"/>
      <c r="BB424" s="129"/>
      <c r="BC424" s="129"/>
      <c r="BD424" s="129"/>
      <c r="BE424" s="129"/>
      <c r="BF424" s="129"/>
      <c r="BG424" s="129"/>
      <c r="BH424" s="129"/>
      <c r="BI424" s="129"/>
      <c r="BJ424" s="129"/>
      <c r="BK424" s="129"/>
      <c r="BL424" s="129"/>
      <c r="BM424" s="129"/>
      <c r="BN424" s="129"/>
      <c r="BO424" s="129"/>
      <c r="BP424" s="129"/>
      <c r="BQ424" s="129"/>
      <c r="BR424" s="129"/>
    </row>
    <row r="425" ht="14.25" customHeight="1">
      <c r="AA425" s="129"/>
      <c r="AB425" s="129"/>
      <c r="AC425" s="129"/>
      <c r="AD425" s="129"/>
      <c r="AK425" s="129"/>
      <c r="AL425" s="129"/>
      <c r="AM425" s="129"/>
      <c r="AN425" s="129"/>
      <c r="AO425" s="129"/>
      <c r="AP425" s="129"/>
      <c r="AQ425" s="129"/>
      <c r="AT425" s="129"/>
      <c r="AU425" s="129"/>
      <c r="AV425" s="129"/>
      <c r="AY425" s="129"/>
      <c r="AZ425" s="129"/>
      <c r="BA425" s="129"/>
      <c r="BB425" s="129"/>
      <c r="BC425" s="129"/>
      <c r="BD425" s="129"/>
      <c r="BE425" s="129"/>
      <c r="BF425" s="129"/>
      <c r="BG425" s="129"/>
      <c r="BH425" s="129"/>
      <c r="BI425" s="129"/>
      <c r="BJ425" s="129"/>
      <c r="BK425" s="129"/>
      <c r="BL425" s="129"/>
      <c r="BM425" s="129"/>
      <c r="BN425" s="129"/>
      <c r="BO425" s="129"/>
      <c r="BP425" s="129"/>
      <c r="BQ425" s="129"/>
      <c r="BR425" s="129"/>
    </row>
    <row r="426" ht="14.25" customHeight="1">
      <c r="AA426" s="129"/>
      <c r="AB426" s="129"/>
      <c r="AC426" s="129"/>
      <c r="AD426" s="129"/>
      <c r="AK426" s="129"/>
      <c r="AL426" s="129"/>
      <c r="AM426" s="129"/>
      <c r="AN426" s="129"/>
      <c r="AO426" s="129"/>
      <c r="AP426" s="129"/>
      <c r="AQ426" s="129"/>
      <c r="AT426" s="129"/>
      <c r="AU426" s="129"/>
      <c r="AV426" s="129"/>
      <c r="AY426" s="129"/>
      <c r="AZ426" s="129"/>
      <c r="BA426" s="129"/>
      <c r="BB426" s="129"/>
      <c r="BC426" s="129"/>
      <c r="BD426" s="129"/>
      <c r="BE426" s="129"/>
      <c r="BF426" s="129"/>
      <c r="BG426" s="129"/>
      <c r="BH426" s="129"/>
      <c r="BI426" s="129"/>
      <c r="BJ426" s="129"/>
      <c r="BK426" s="129"/>
      <c r="BL426" s="129"/>
      <c r="BM426" s="129"/>
      <c r="BN426" s="129"/>
      <c r="BO426" s="129"/>
      <c r="BP426" s="129"/>
      <c r="BQ426" s="129"/>
      <c r="BR426" s="129"/>
    </row>
    <row r="427" ht="14.25" customHeight="1">
      <c r="AA427" s="129"/>
      <c r="AB427" s="129"/>
      <c r="AC427" s="129"/>
      <c r="AD427" s="129"/>
      <c r="AK427" s="129"/>
      <c r="AL427" s="129"/>
      <c r="AM427" s="129"/>
      <c r="AN427" s="129"/>
      <c r="AO427" s="129"/>
      <c r="AP427" s="129"/>
      <c r="AQ427" s="129"/>
      <c r="AT427" s="129"/>
      <c r="AU427" s="129"/>
      <c r="AV427" s="129"/>
      <c r="AY427" s="129"/>
      <c r="AZ427" s="129"/>
      <c r="BA427" s="129"/>
      <c r="BB427" s="129"/>
      <c r="BC427" s="129"/>
      <c r="BD427" s="129"/>
      <c r="BE427" s="129"/>
      <c r="BF427" s="129"/>
      <c r="BG427" s="129"/>
      <c r="BH427" s="129"/>
      <c r="BI427" s="129"/>
      <c r="BJ427" s="129"/>
      <c r="BK427" s="129"/>
      <c r="BL427" s="129"/>
      <c r="BM427" s="129"/>
      <c r="BN427" s="129"/>
      <c r="BO427" s="129"/>
      <c r="BP427" s="129"/>
      <c r="BQ427" s="129"/>
      <c r="BR427" s="129"/>
    </row>
    <row r="428" ht="14.25" customHeight="1">
      <c r="AA428" s="129"/>
      <c r="AB428" s="129"/>
      <c r="AC428" s="129"/>
      <c r="AD428" s="129"/>
      <c r="AK428" s="129"/>
      <c r="AL428" s="129"/>
      <c r="AM428" s="129"/>
      <c r="AN428" s="129"/>
      <c r="AO428" s="129"/>
      <c r="AP428" s="129"/>
      <c r="AQ428" s="129"/>
      <c r="AT428" s="129"/>
      <c r="AU428" s="129"/>
      <c r="AV428" s="129"/>
      <c r="AY428" s="129"/>
      <c r="AZ428" s="129"/>
      <c r="BA428" s="129"/>
      <c r="BB428" s="129"/>
      <c r="BC428" s="129"/>
      <c r="BD428" s="129"/>
      <c r="BE428" s="129"/>
      <c r="BF428" s="129"/>
      <c r="BG428" s="129"/>
      <c r="BH428" s="129"/>
      <c r="BI428" s="129"/>
      <c r="BJ428" s="129"/>
      <c r="BK428" s="129"/>
      <c r="BL428" s="129"/>
      <c r="BM428" s="129"/>
      <c r="BN428" s="129"/>
      <c r="BO428" s="129"/>
      <c r="BP428" s="129"/>
      <c r="BQ428" s="129"/>
      <c r="BR428" s="129"/>
    </row>
    <row r="429" ht="14.25" customHeight="1">
      <c r="AA429" s="129"/>
      <c r="AB429" s="129"/>
      <c r="AC429" s="129"/>
      <c r="AD429" s="129"/>
      <c r="AK429" s="129"/>
      <c r="AL429" s="129"/>
      <c r="AM429" s="129"/>
      <c r="AN429" s="129"/>
      <c r="AO429" s="129"/>
      <c r="AP429" s="129"/>
      <c r="AQ429" s="129"/>
      <c r="AT429" s="129"/>
      <c r="AU429" s="129"/>
      <c r="AV429" s="129"/>
      <c r="AY429" s="129"/>
      <c r="AZ429" s="129"/>
      <c r="BA429" s="129"/>
      <c r="BB429" s="129"/>
      <c r="BC429" s="129"/>
      <c r="BD429" s="129"/>
      <c r="BE429" s="129"/>
      <c r="BF429" s="129"/>
      <c r="BG429" s="129"/>
      <c r="BH429" s="129"/>
      <c r="BI429" s="129"/>
      <c r="BJ429" s="129"/>
      <c r="BK429" s="129"/>
      <c r="BL429" s="129"/>
      <c r="BM429" s="129"/>
      <c r="BN429" s="129"/>
      <c r="BO429" s="129"/>
      <c r="BP429" s="129"/>
      <c r="BQ429" s="129"/>
      <c r="BR429" s="129"/>
    </row>
    <row r="430" ht="14.25" customHeight="1">
      <c r="AA430" s="129"/>
      <c r="AB430" s="129"/>
      <c r="AC430" s="129"/>
      <c r="AD430" s="129"/>
      <c r="AK430" s="129"/>
      <c r="AL430" s="129"/>
      <c r="AM430" s="129"/>
      <c r="AN430" s="129"/>
      <c r="AO430" s="129"/>
      <c r="AP430" s="129"/>
      <c r="AQ430" s="129"/>
      <c r="AT430" s="129"/>
      <c r="AU430" s="129"/>
      <c r="AV430" s="129"/>
      <c r="AY430" s="129"/>
      <c r="AZ430" s="129"/>
      <c r="BA430" s="129"/>
      <c r="BB430" s="129"/>
      <c r="BC430" s="129"/>
      <c r="BD430" s="129"/>
      <c r="BE430" s="129"/>
      <c r="BF430" s="129"/>
      <c r="BG430" s="129"/>
      <c r="BH430" s="129"/>
      <c r="BI430" s="129"/>
      <c r="BJ430" s="129"/>
      <c r="BK430" s="129"/>
      <c r="BL430" s="129"/>
      <c r="BM430" s="129"/>
      <c r="BN430" s="129"/>
      <c r="BO430" s="129"/>
      <c r="BP430" s="129"/>
      <c r="BQ430" s="129"/>
      <c r="BR430" s="129"/>
    </row>
    <row r="431" ht="14.25" customHeight="1">
      <c r="AA431" s="129"/>
      <c r="AB431" s="129"/>
      <c r="AC431" s="129"/>
      <c r="AD431" s="129"/>
      <c r="AK431" s="129"/>
      <c r="AL431" s="129"/>
      <c r="AM431" s="129"/>
      <c r="AN431" s="129"/>
      <c r="AO431" s="129"/>
      <c r="AP431" s="129"/>
      <c r="AQ431" s="129"/>
      <c r="AT431" s="129"/>
      <c r="AU431" s="129"/>
      <c r="AV431" s="129"/>
      <c r="AY431" s="129"/>
      <c r="AZ431" s="129"/>
      <c r="BA431" s="129"/>
      <c r="BB431" s="129"/>
      <c r="BC431" s="129"/>
      <c r="BD431" s="129"/>
      <c r="BE431" s="129"/>
      <c r="BF431" s="129"/>
      <c r="BG431" s="129"/>
      <c r="BH431" s="129"/>
      <c r="BI431" s="129"/>
      <c r="BJ431" s="129"/>
      <c r="BK431" s="129"/>
      <c r="BL431" s="129"/>
      <c r="BM431" s="129"/>
      <c r="BN431" s="129"/>
      <c r="BO431" s="129"/>
      <c r="BP431" s="129"/>
      <c r="BQ431" s="129"/>
      <c r="BR431" s="129"/>
    </row>
    <row r="432" ht="14.25" customHeight="1">
      <c r="AA432" s="129"/>
      <c r="AB432" s="129"/>
      <c r="AC432" s="129"/>
      <c r="AD432" s="129"/>
      <c r="AK432" s="129"/>
      <c r="AL432" s="129"/>
      <c r="AM432" s="129"/>
      <c r="AN432" s="129"/>
      <c r="AO432" s="129"/>
      <c r="AP432" s="129"/>
      <c r="AQ432" s="129"/>
      <c r="AT432" s="129"/>
      <c r="AU432" s="129"/>
      <c r="AV432" s="129"/>
      <c r="AY432" s="129"/>
      <c r="AZ432" s="129"/>
      <c r="BA432" s="129"/>
      <c r="BB432" s="129"/>
      <c r="BC432" s="129"/>
      <c r="BD432" s="129"/>
      <c r="BE432" s="129"/>
      <c r="BF432" s="129"/>
      <c r="BG432" s="129"/>
      <c r="BH432" s="129"/>
      <c r="BI432" s="129"/>
      <c r="BJ432" s="129"/>
      <c r="BK432" s="129"/>
      <c r="BL432" s="129"/>
      <c r="BM432" s="129"/>
      <c r="BN432" s="129"/>
      <c r="BO432" s="129"/>
      <c r="BP432" s="129"/>
      <c r="BQ432" s="129"/>
      <c r="BR432" s="129"/>
    </row>
    <row r="433" ht="14.25" customHeight="1">
      <c r="AA433" s="129"/>
      <c r="AB433" s="129"/>
      <c r="AC433" s="129"/>
      <c r="AD433" s="129"/>
      <c r="AK433" s="129"/>
      <c r="AL433" s="129"/>
      <c r="AM433" s="129"/>
      <c r="AN433" s="129"/>
      <c r="AO433" s="129"/>
      <c r="AP433" s="129"/>
      <c r="AQ433" s="129"/>
      <c r="AT433" s="129"/>
      <c r="AU433" s="129"/>
      <c r="AV433" s="129"/>
      <c r="AY433" s="129"/>
      <c r="AZ433" s="129"/>
      <c r="BA433" s="129"/>
      <c r="BB433" s="129"/>
      <c r="BC433" s="129"/>
      <c r="BD433" s="129"/>
      <c r="BE433" s="129"/>
      <c r="BF433" s="129"/>
      <c r="BG433" s="129"/>
      <c r="BH433" s="129"/>
      <c r="BI433" s="129"/>
      <c r="BJ433" s="129"/>
      <c r="BK433" s="129"/>
      <c r="BL433" s="129"/>
      <c r="BM433" s="129"/>
      <c r="BN433" s="129"/>
      <c r="BO433" s="129"/>
      <c r="BP433" s="129"/>
      <c r="BQ433" s="129"/>
      <c r="BR433" s="129"/>
    </row>
    <row r="434" ht="14.25" customHeight="1">
      <c r="AA434" s="129"/>
      <c r="AB434" s="129"/>
      <c r="AC434" s="129"/>
      <c r="AD434" s="129"/>
      <c r="AK434" s="129"/>
      <c r="AL434" s="129"/>
      <c r="AM434" s="129"/>
      <c r="AN434" s="129"/>
      <c r="AO434" s="129"/>
      <c r="AP434" s="129"/>
      <c r="AQ434" s="129"/>
      <c r="AT434" s="129"/>
      <c r="AU434" s="129"/>
      <c r="AV434" s="129"/>
      <c r="AY434" s="129"/>
      <c r="AZ434" s="129"/>
      <c r="BA434" s="129"/>
      <c r="BB434" s="129"/>
      <c r="BC434" s="129"/>
      <c r="BD434" s="129"/>
      <c r="BE434" s="129"/>
      <c r="BF434" s="129"/>
      <c r="BG434" s="129"/>
      <c r="BH434" s="129"/>
      <c r="BI434" s="129"/>
      <c r="BJ434" s="129"/>
      <c r="BK434" s="129"/>
      <c r="BL434" s="129"/>
      <c r="BM434" s="129"/>
      <c r="BN434" s="129"/>
      <c r="BO434" s="129"/>
      <c r="BP434" s="129"/>
      <c r="BQ434" s="129"/>
      <c r="BR434" s="129"/>
    </row>
    <row r="435" ht="14.25" customHeight="1">
      <c r="AA435" s="129"/>
      <c r="AB435" s="129"/>
      <c r="AC435" s="129"/>
      <c r="AD435" s="129"/>
      <c r="AK435" s="129"/>
      <c r="AL435" s="129"/>
      <c r="AM435" s="129"/>
      <c r="AN435" s="129"/>
      <c r="AO435" s="129"/>
      <c r="AP435" s="129"/>
      <c r="AQ435" s="129"/>
      <c r="AT435" s="129"/>
      <c r="AU435" s="129"/>
      <c r="AV435" s="129"/>
      <c r="AY435" s="129"/>
      <c r="AZ435" s="129"/>
      <c r="BA435" s="129"/>
      <c r="BB435" s="129"/>
      <c r="BC435" s="129"/>
      <c r="BD435" s="129"/>
      <c r="BE435" s="129"/>
      <c r="BF435" s="129"/>
      <c r="BG435" s="129"/>
      <c r="BH435" s="129"/>
      <c r="BI435" s="129"/>
      <c r="BJ435" s="129"/>
      <c r="BK435" s="129"/>
      <c r="BL435" s="129"/>
      <c r="BM435" s="129"/>
      <c r="BN435" s="129"/>
      <c r="BO435" s="129"/>
      <c r="BP435" s="129"/>
      <c r="BQ435" s="129"/>
      <c r="BR435" s="129"/>
    </row>
    <row r="436" ht="14.25" customHeight="1">
      <c r="AA436" s="129"/>
      <c r="AB436" s="129"/>
      <c r="AC436" s="129"/>
      <c r="AD436" s="129"/>
      <c r="AK436" s="129"/>
      <c r="AL436" s="129"/>
      <c r="AM436" s="129"/>
      <c r="AN436" s="129"/>
      <c r="AO436" s="129"/>
      <c r="AP436" s="129"/>
      <c r="AQ436" s="129"/>
      <c r="AT436" s="129"/>
      <c r="AU436" s="129"/>
      <c r="AV436" s="129"/>
      <c r="AY436" s="129"/>
      <c r="AZ436" s="129"/>
      <c r="BA436" s="129"/>
      <c r="BB436" s="129"/>
      <c r="BC436" s="129"/>
      <c r="BD436" s="129"/>
      <c r="BE436" s="129"/>
      <c r="BF436" s="129"/>
      <c r="BG436" s="129"/>
      <c r="BH436" s="129"/>
      <c r="BI436" s="129"/>
      <c r="BJ436" s="129"/>
      <c r="BK436" s="129"/>
      <c r="BL436" s="129"/>
      <c r="BM436" s="129"/>
      <c r="BN436" s="129"/>
      <c r="BO436" s="129"/>
      <c r="BP436" s="129"/>
      <c r="BQ436" s="129"/>
      <c r="BR436" s="129"/>
    </row>
    <row r="437" ht="14.25" customHeight="1">
      <c r="AA437" s="129"/>
      <c r="AB437" s="129"/>
      <c r="AC437" s="129"/>
      <c r="AD437" s="129"/>
      <c r="AK437" s="129"/>
      <c r="AL437" s="129"/>
      <c r="AM437" s="129"/>
      <c r="AN437" s="129"/>
      <c r="AO437" s="129"/>
      <c r="AP437" s="129"/>
      <c r="AQ437" s="129"/>
      <c r="AT437" s="129"/>
      <c r="AU437" s="129"/>
      <c r="AV437" s="129"/>
      <c r="AY437" s="129"/>
      <c r="AZ437" s="129"/>
      <c r="BA437" s="129"/>
      <c r="BB437" s="129"/>
      <c r="BC437" s="129"/>
      <c r="BD437" s="129"/>
      <c r="BE437" s="129"/>
      <c r="BF437" s="129"/>
      <c r="BG437" s="129"/>
      <c r="BH437" s="129"/>
      <c r="BI437" s="129"/>
      <c r="BJ437" s="129"/>
      <c r="BK437" s="129"/>
      <c r="BL437" s="129"/>
      <c r="BM437" s="129"/>
      <c r="BN437" s="129"/>
      <c r="BO437" s="129"/>
      <c r="BP437" s="129"/>
      <c r="BQ437" s="129"/>
      <c r="BR437" s="129"/>
    </row>
    <row r="438" ht="14.25" customHeight="1">
      <c r="AA438" s="129"/>
      <c r="AB438" s="129"/>
      <c r="AC438" s="129"/>
      <c r="AD438" s="129"/>
      <c r="AK438" s="129"/>
      <c r="AL438" s="129"/>
      <c r="AM438" s="129"/>
      <c r="AN438" s="129"/>
      <c r="AO438" s="129"/>
      <c r="AP438" s="129"/>
      <c r="AQ438" s="129"/>
      <c r="AT438" s="129"/>
      <c r="AU438" s="129"/>
      <c r="AV438" s="129"/>
      <c r="AY438" s="129"/>
      <c r="AZ438" s="129"/>
      <c r="BA438" s="129"/>
      <c r="BB438" s="129"/>
      <c r="BC438" s="129"/>
      <c r="BD438" s="129"/>
      <c r="BE438" s="129"/>
      <c r="BF438" s="129"/>
      <c r="BG438" s="129"/>
      <c r="BH438" s="129"/>
      <c r="BI438" s="129"/>
      <c r="BJ438" s="129"/>
      <c r="BK438" s="129"/>
      <c r="BL438" s="129"/>
      <c r="BM438" s="129"/>
      <c r="BN438" s="129"/>
      <c r="BO438" s="129"/>
      <c r="BP438" s="129"/>
      <c r="BQ438" s="129"/>
      <c r="BR438" s="129"/>
    </row>
    <row r="439" ht="14.25" customHeight="1">
      <c r="AA439" s="129"/>
      <c r="AB439" s="129"/>
      <c r="AC439" s="129"/>
      <c r="AD439" s="129"/>
      <c r="AK439" s="129"/>
      <c r="AL439" s="129"/>
      <c r="AM439" s="129"/>
      <c r="AN439" s="129"/>
      <c r="AO439" s="129"/>
      <c r="AP439" s="129"/>
      <c r="AQ439" s="129"/>
      <c r="AT439" s="129"/>
      <c r="AU439" s="129"/>
      <c r="AV439" s="129"/>
      <c r="AY439" s="129"/>
      <c r="AZ439" s="129"/>
      <c r="BA439" s="129"/>
      <c r="BB439" s="129"/>
      <c r="BC439" s="129"/>
      <c r="BD439" s="129"/>
      <c r="BE439" s="129"/>
      <c r="BF439" s="129"/>
      <c r="BG439" s="129"/>
      <c r="BH439" s="129"/>
      <c r="BI439" s="129"/>
      <c r="BJ439" s="129"/>
      <c r="BK439" s="129"/>
      <c r="BL439" s="129"/>
      <c r="BM439" s="129"/>
      <c r="BN439" s="129"/>
      <c r="BO439" s="129"/>
      <c r="BP439" s="129"/>
      <c r="BQ439" s="129"/>
      <c r="BR439" s="129"/>
    </row>
    <row r="440" ht="14.25" customHeight="1">
      <c r="AA440" s="129"/>
      <c r="AB440" s="129"/>
      <c r="AC440" s="129"/>
      <c r="AD440" s="129"/>
      <c r="AK440" s="129"/>
      <c r="AL440" s="129"/>
      <c r="AM440" s="129"/>
      <c r="AN440" s="129"/>
      <c r="AO440" s="129"/>
      <c r="AP440" s="129"/>
      <c r="AQ440" s="129"/>
      <c r="AT440" s="129"/>
      <c r="AU440" s="129"/>
      <c r="AV440" s="129"/>
      <c r="AY440" s="129"/>
      <c r="AZ440" s="129"/>
      <c r="BA440" s="129"/>
      <c r="BB440" s="129"/>
      <c r="BC440" s="129"/>
      <c r="BD440" s="129"/>
      <c r="BE440" s="129"/>
      <c r="BF440" s="129"/>
      <c r="BG440" s="129"/>
      <c r="BH440" s="129"/>
      <c r="BI440" s="129"/>
      <c r="BJ440" s="129"/>
      <c r="BK440" s="129"/>
      <c r="BL440" s="129"/>
      <c r="BM440" s="129"/>
      <c r="BN440" s="129"/>
      <c r="BO440" s="129"/>
      <c r="BP440" s="129"/>
      <c r="BQ440" s="129"/>
      <c r="BR440" s="129"/>
    </row>
    <row r="441" ht="14.25" customHeight="1">
      <c r="AA441" s="129"/>
      <c r="AB441" s="129"/>
      <c r="AC441" s="129"/>
      <c r="AD441" s="129"/>
      <c r="AK441" s="129"/>
      <c r="AL441" s="129"/>
      <c r="AM441" s="129"/>
      <c r="AN441" s="129"/>
      <c r="AO441" s="129"/>
      <c r="AP441" s="129"/>
      <c r="AQ441" s="129"/>
      <c r="AT441" s="129"/>
      <c r="AU441" s="129"/>
      <c r="AV441" s="129"/>
      <c r="AY441" s="129"/>
      <c r="AZ441" s="129"/>
      <c r="BA441" s="129"/>
      <c r="BB441" s="129"/>
      <c r="BC441" s="129"/>
      <c r="BD441" s="129"/>
      <c r="BE441" s="129"/>
      <c r="BF441" s="129"/>
      <c r="BG441" s="129"/>
      <c r="BH441" s="129"/>
      <c r="BI441" s="129"/>
      <c r="BJ441" s="129"/>
      <c r="BK441" s="129"/>
      <c r="BL441" s="129"/>
      <c r="BM441" s="129"/>
      <c r="BN441" s="129"/>
      <c r="BO441" s="129"/>
      <c r="BP441" s="129"/>
      <c r="BQ441" s="129"/>
      <c r="BR441" s="129"/>
    </row>
    <row r="442" ht="14.25" customHeight="1">
      <c r="AA442" s="129"/>
      <c r="AB442" s="129"/>
      <c r="AC442" s="129"/>
      <c r="AD442" s="129"/>
      <c r="AK442" s="129"/>
      <c r="AL442" s="129"/>
      <c r="AM442" s="129"/>
      <c r="AN442" s="129"/>
      <c r="AO442" s="129"/>
      <c r="AP442" s="129"/>
      <c r="AQ442" s="129"/>
      <c r="AT442" s="129"/>
      <c r="AU442" s="129"/>
      <c r="AV442" s="129"/>
      <c r="AY442" s="129"/>
      <c r="AZ442" s="129"/>
      <c r="BA442" s="129"/>
      <c r="BB442" s="129"/>
      <c r="BC442" s="129"/>
      <c r="BD442" s="129"/>
      <c r="BE442" s="129"/>
      <c r="BF442" s="129"/>
      <c r="BG442" s="129"/>
      <c r="BH442" s="129"/>
      <c r="BI442" s="129"/>
      <c r="BJ442" s="129"/>
      <c r="BK442" s="129"/>
      <c r="BL442" s="129"/>
      <c r="BM442" s="129"/>
      <c r="BN442" s="129"/>
      <c r="BO442" s="129"/>
      <c r="BP442" s="129"/>
      <c r="BQ442" s="129"/>
      <c r="BR442" s="129"/>
    </row>
    <row r="443" ht="14.25" customHeight="1">
      <c r="AA443" s="129"/>
      <c r="AB443" s="129"/>
      <c r="AC443" s="129"/>
      <c r="AD443" s="129"/>
      <c r="AK443" s="129"/>
      <c r="AL443" s="129"/>
      <c r="AM443" s="129"/>
      <c r="AN443" s="129"/>
      <c r="AO443" s="129"/>
      <c r="AP443" s="129"/>
      <c r="AQ443" s="129"/>
      <c r="AT443" s="129"/>
      <c r="AU443" s="129"/>
      <c r="AV443" s="129"/>
      <c r="AY443" s="129"/>
      <c r="AZ443" s="129"/>
      <c r="BA443" s="129"/>
      <c r="BB443" s="129"/>
      <c r="BC443" s="129"/>
      <c r="BD443" s="129"/>
      <c r="BE443" s="129"/>
      <c r="BF443" s="129"/>
      <c r="BG443" s="129"/>
      <c r="BH443" s="129"/>
      <c r="BI443" s="129"/>
      <c r="BJ443" s="129"/>
      <c r="BK443" s="129"/>
      <c r="BL443" s="129"/>
      <c r="BM443" s="129"/>
      <c r="BN443" s="129"/>
      <c r="BO443" s="129"/>
      <c r="BP443" s="129"/>
      <c r="BQ443" s="129"/>
      <c r="BR443" s="129"/>
    </row>
    <row r="444" ht="14.25" customHeight="1">
      <c r="AA444" s="129"/>
      <c r="AB444" s="129"/>
      <c r="AC444" s="129"/>
      <c r="AD444" s="129"/>
      <c r="AK444" s="129"/>
      <c r="AL444" s="129"/>
      <c r="AM444" s="129"/>
      <c r="AN444" s="129"/>
      <c r="AO444" s="129"/>
      <c r="AP444" s="129"/>
      <c r="AQ444" s="129"/>
      <c r="AT444" s="129"/>
      <c r="AU444" s="129"/>
      <c r="AV444" s="129"/>
      <c r="AY444" s="129"/>
      <c r="AZ444" s="129"/>
      <c r="BA444" s="129"/>
      <c r="BB444" s="129"/>
      <c r="BC444" s="129"/>
      <c r="BD444" s="129"/>
      <c r="BE444" s="129"/>
      <c r="BF444" s="129"/>
      <c r="BG444" s="129"/>
      <c r="BH444" s="129"/>
      <c r="BI444" s="129"/>
      <c r="BJ444" s="129"/>
      <c r="BK444" s="129"/>
      <c r="BL444" s="129"/>
      <c r="BM444" s="129"/>
      <c r="BN444" s="129"/>
      <c r="BO444" s="129"/>
      <c r="BP444" s="129"/>
      <c r="BQ444" s="129"/>
      <c r="BR444" s="129"/>
    </row>
    <row r="445" ht="14.25" customHeight="1">
      <c r="AA445" s="129"/>
      <c r="AB445" s="129"/>
      <c r="AC445" s="129"/>
      <c r="AD445" s="129"/>
      <c r="AK445" s="129"/>
      <c r="AL445" s="129"/>
      <c r="AM445" s="129"/>
      <c r="AN445" s="129"/>
      <c r="AO445" s="129"/>
      <c r="AP445" s="129"/>
      <c r="AQ445" s="129"/>
      <c r="AT445" s="129"/>
      <c r="AU445" s="129"/>
      <c r="AV445" s="129"/>
      <c r="AY445" s="129"/>
      <c r="AZ445" s="129"/>
      <c r="BA445" s="129"/>
      <c r="BB445" s="129"/>
      <c r="BC445" s="129"/>
      <c r="BD445" s="129"/>
      <c r="BE445" s="129"/>
      <c r="BF445" s="129"/>
      <c r="BG445" s="129"/>
      <c r="BH445" s="129"/>
      <c r="BI445" s="129"/>
      <c r="BJ445" s="129"/>
      <c r="BK445" s="129"/>
      <c r="BL445" s="129"/>
      <c r="BM445" s="129"/>
      <c r="BN445" s="129"/>
      <c r="BO445" s="129"/>
      <c r="BP445" s="129"/>
      <c r="BQ445" s="129"/>
      <c r="BR445" s="129"/>
    </row>
    <row r="446" ht="14.25" customHeight="1">
      <c r="AA446" s="129"/>
      <c r="AB446" s="129"/>
      <c r="AC446" s="129"/>
      <c r="AD446" s="129"/>
      <c r="AK446" s="129"/>
      <c r="AL446" s="129"/>
      <c r="AM446" s="129"/>
      <c r="AN446" s="129"/>
      <c r="AO446" s="129"/>
      <c r="AP446" s="129"/>
      <c r="AQ446" s="129"/>
      <c r="AT446" s="129"/>
      <c r="AU446" s="129"/>
      <c r="AV446" s="129"/>
      <c r="AY446" s="129"/>
      <c r="AZ446" s="129"/>
      <c r="BA446" s="129"/>
      <c r="BB446" s="129"/>
      <c r="BC446" s="129"/>
      <c r="BD446" s="129"/>
      <c r="BE446" s="129"/>
      <c r="BF446" s="129"/>
      <c r="BG446" s="129"/>
      <c r="BH446" s="129"/>
      <c r="BI446" s="129"/>
      <c r="BJ446" s="129"/>
      <c r="BK446" s="129"/>
      <c r="BL446" s="129"/>
      <c r="BM446" s="129"/>
      <c r="BN446" s="129"/>
      <c r="BO446" s="129"/>
      <c r="BP446" s="129"/>
      <c r="BQ446" s="129"/>
      <c r="BR446" s="129"/>
    </row>
    <row r="447" ht="14.25" customHeight="1">
      <c r="AA447" s="129"/>
      <c r="AB447" s="129"/>
      <c r="AC447" s="129"/>
      <c r="AD447" s="129"/>
      <c r="AK447" s="129"/>
      <c r="AL447" s="129"/>
      <c r="AM447" s="129"/>
      <c r="AN447" s="129"/>
      <c r="AO447" s="129"/>
      <c r="AP447" s="129"/>
      <c r="AQ447" s="129"/>
      <c r="AT447" s="129"/>
      <c r="AU447" s="129"/>
      <c r="AV447" s="129"/>
      <c r="AY447" s="129"/>
      <c r="AZ447" s="129"/>
      <c r="BA447" s="129"/>
      <c r="BB447" s="129"/>
      <c r="BC447" s="129"/>
      <c r="BD447" s="129"/>
      <c r="BE447" s="129"/>
      <c r="BF447" s="129"/>
      <c r="BG447" s="129"/>
      <c r="BH447" s="129"/>
      <c r="BI447" s="129"/>
      <c r="BJ447" s="129"/>
      <c r="BK447" s="129"/>
      <c r="BL447" s="129"/>
      <c r="BM447" s="129"/>
      <c r="BN447" s="129"/>
      <c r="BO447" s="129"/>
      <c r="BP447" s="129"/>
      <c r="BQ447" s="129"/>
      <c r="BR447" s="129"/>
    </row>
    <row r="448" ht="14.25" customHeight="1">
      <c r="AA448" s="129"/>
      <c r="AB448" s="129"/>
      <c r="AC448" s="129"/>
      <c r="AD448" s="129"/>
      <c r="AK448" s="129"/>
      <c r="AL448" s="129"/>
      <c r="AM448" s="129"/>
      <c r="AN448" s="129"/>
      <c r="AO448" s="129"/>
      <c r="AP448" s="129"/>
      <c r="AQ448" s="129"/>
      <c r="AT448" s="129"/>
      <c r="AU448" s="129"/>
      <c r="AV448" s="129"/>
      <c r="AY448" s="129"/>
      <c r="AZ448" s="129"/>
      <c r="BA448" s="129"/>
      <c r="BB448" s="129"/>
      <c r="BC448" s="129"/>
      <c r="BD448" s="129"/>
      <c r="BE448" s="129"/>
      <c r="BF448" s="129"/>
      <c r="BG448" s="129"/>
      <c r="BH448" s="129"/>
      <c r="BI448" s="129"/>
      <c r="BJ448" s="129"/>
      <c r="BK448" s="129"/>
      <c r="BL448" s="129"/>
      <c r="BM448" s="129"/>
      <c r="BN448" s="129"/>
      <c r="BO448" s="129"/>
      <c r="BP448" s="129"/>
      <c r="BQ448" s="129"/>
      <c r="BR448" s="129"/>
    </row>
    <row r="449" ht="14.25" customHeight="1">
      <c r="AA449" s="129"/>
      <c r="AB449" s="129"/>
      <c r="AC449" s="129"/>
      <c r="AD449" s="129"/>
      <c r="AK449" s="129"/>
      <c r="AL449" s="129"/>
      <c r="AM449" s="129"/>
      <c r="AN449" s="129"/>
      <c r="AO449" s="129"/>
      <c r="AP449" s="129"/>
      <c r="AQ449" s="129"/>
      <c r="AT449" s="129"/>
      <c r="AU449" s="129"/>
      <c r="AV449" s="129"/>
      <c r="AY449" s="129"/>
      <c r="AZ449" s="129"/>
      <c r="BA449" s="129"/>
      <c r="BB449" s="129"/>
      <c r="BC449" s="129"/>
      <c r="BD449" s="129"/>
      <c r="BE449" s="129"/>
      <c r="BF449" s="129"/>
      <c r="BG449" s="129"/>
      <c r="BH449" s="129"/>
      <c r="BI449" s="129"/>
      <c r="BJ449" s="129"/>
      <c r="BK449" s="129"/>
      <c r="BL449" s="129"/>
      <c r="BM449" s="129"/>
      <c r="BN449" s="129"/>
      <c r="BO449" s="129"/>
      <c r="BP449" s="129"/>
      <c r="BQ449" s="129"/>
      <c r="BR449" s="129"/>
    </row>
    <row r="450" ht="14.25" customHeight="1">
      <c r="AA450" s="129"/>
      <c r="AB450" s="129"/>
      <c r="AC450" s="129"/>
      <c r="AD450" s="129"/>
      <c r="AK450" s="129"/>
      <c r="AL450" s="129"/>
      <c r="AM450" s="129"/>
      <c r="AN450" s="129"/>
      <c r="AO450" s="129"/>
      <c r="AP450" s="129"/>
      <c r="AQ450" s="129"/>
      <c r="AT450" s="129"/>
      <c r="AU450" s="129"/>
      <c r="AV450" s="129"/>
      <c r="AY450" s="129"/>
      <c r="AZ450" s="129"/>
      <c r="BA450" s="129"/>
      <c r="BB450" s="129"/>
      <c r="BC450" s="129"/>
      <c r="BD450" s="129"/>
      <c r="BE450" s="129"/>
      <c r="BF450" s="129"/>
      <c r="BG450" s="129"/>
      <c r="BH450" s="129"/>
      <c r="BI450" s="129"/>
      <c r="BJ450" s="129"/>
      <c r="BK450" s="129"/>
      <c r="BL450" s="129"/>
      <c r="BM450" s="129"/>
      <c r="BN450" s="129"/>
      <c r="BO450" s="129"/>
      <c r="BP450" s="129"/>
      <c r="BQ450" s="129"/>
      <c r="BR450" s="129"/>
    </row>
    <row r="451" ht="14.25" customHeight="1">
      <c r="AA451" s="129"/>
      <c r="AB451" s="129"/>
      <c r="AC451" s="129"/>
      <c r="AD451" s="129"/>
      <c r="AK451" s="129"/>
      <c r="AL451" s="129"/>
      <c r="AM451" s="129"/>
      <c r="AN451" s="129"/>
      <c r="AO451" s="129"/>
      <c r="AP451" s="129"/>
      <c r="AQ451" s="129"/>
      <c r="AT451" s="129"/>
      <c r="AU451" s="129"/>
      <c r="AV451" s="129"/>
      <c r="AY451" s="129"/>
      <c r="AZ451" s="129"/>
      <c r="BA451" s="129"/>
      <c r="BB451" s="129"/>
      <c r="BC451" s="129"/>
      <c r="BD451" s="129"/>
      <c r="BE451" s="129"/>
      <c r="BF451" s="129"/>
      <c r="BG451" s="129"/>
      <c r="BH451" s="129"/>
      <c r="BI451" s="129"/>
      <c r="BJ451" s="129"/>
      <c r="BK451" s="129"/>
      <c r="BL451" s="129"/>
      <c r="BM451" s="129"/>
      <c r="BN451" s="129"/>
      <c r="BO451" s="129"/>
      <c r="BP451" s="129"/>
      <c r="BQ451" s="129"/>
      <c r="BR451" s="129"/>
    </row>
    <row r="452" ht="14.25" customHeight="1">
      <c r="AA452" s="129"/>
      <c r="AB452" s="129"/>
      <c r="AC452" s="129"/>
      <c r="AD452" s="129"/>
      <c r="AK452" s="129"/>
      <c r="AL452" s="129"/>
      <c r="AM452" s="129"/>
      <c r="AN452" s="129"/>
      <c r="AO452" s="129"/>
      <c r="AP452" s="129"/>
      <c r="AQ452" s="129"/>
      <c r="AT452" s="129"/>
      <c r="AU452" s="129"/>
      <c r="AV452" s="129"/>
      <c r="AY452" s="129"/>
      <c r="AZ452" s="129"/>
      <c r="BA452" s="129"/>
      <c r="BB452" s="129"/>
      <c r="BC452" s="129"/>
      <c r="BD452" s="129"/>
      <c r="BE452" s="129"/>
      <c r="BF452" s="129"/>
      <c r="BG452" s="129"/>
      <c r="BH452" s="129"/>
      <c r="BI452" s="129"/>
      <c r="BJ452" s="129"/>
      <c r="BK452" s="129"/>
      <c r="BL452" s="129"/>
      <c r="BM452" s="129"/>
      <c r="BN452" s="129"/>
      <c r="BO452" s="129"/>
      <c r="BP452" s="129"/>
      <c r="BQ452" s="129"/>
      <c r="BR452" s="129"/>
    </row>
    <row r="453" ht="14.25" customHeight="1">
      <c r="AA453" s="129"/>
      <c r="AB453" s="129"/>
      <c r="AC453" s="129"/>
      <c r="AD453" s="129"/>
      <c r="AK453" s="129"/>
      <c r="AL453" s="129"/>
      <c r="AM453" s="129"/>
      <c r="AN453" s="129"/>
      <c r="AO453" s="129"/>
      <c r="AP453" s="129"/>
      <c r="AQ453" s="129"/>
      <c r="AT453" s="129"/>
      <c r="AU453" s="129"/>
      <c r="AV453" s="129"/>
      <c r="AY453" s="129"/>
      <c r="AZ453" s="129"/>
      <c r="BA453" s="129"/>
      <c r="BB453" s="129"/>
      <c r="BC453" s="129"/>
      <c r="BD453" s="129"/>
      <c r="BE453" s="129"/>
      <c r="BF453" s="129"/>
      <c r="BG453" s="129"/>
      <c r="BH453" s="129"/>
      <c r="BI453" s="129"/>
      <c r="BJ453" s="129"/>
      <c r="BK453" s="129"/>
      <c r="BL453" s="129"/>
      <c r="BM453" s="129"/>
      <c r="BN453" s="129"/>
      <c r="BO453" s="129"/>
      <c r="BP453" s="129"/>
      <c r="BQ453" s="129"/>
      <c r="BR453" s="129"/>
    </row>
    <row r="454" ht="14.25" customHeight="1">
      <c r="AA454" s="129"/>
      <c r="AB454" s="129"/>
      <c r="AC454" s="129"/>
      <c r="AD454" s="129"/>
      <c r="AK454" s="129"/>
      <c r="AL454" s="129"/>
      <c r="AM454" s="129"/>
      <c r="AN454" s="129"/>
      <c r="AO454" s="129"/>
      <c r="AP454" s="129"/>
      <c r="AQ454" s="129"/>
      <c r="AT454" s="129"/>
      <c r="AU454" s="129"/>
      <c r="AV454" s="129"/>
      <c r="AY454" s="129"/>
      <c r="AZ454" s="129"/>
      <c r="BA454" s="129"/>
      <c r="BB454" s="129"/>
      <c r="BC454" s="129"/>
      <c r="BD454" s="129"/>
      <c r="BE454" s="129"/>
      <c r="BF454" s="129"/>
      <c r="BG454" s="129"/>
      <c r="BH454" s="129"/>
      <c r="BI454" s="129"/>
      <c r="BJ454" s="129"/>
      <c r="BK454" s="129"/>
      <c r="BL454" s="129"/>
      <c r="BM454" s="129"/>
      <c r="BN454" s="129"/>
      <c r="BO454" s="129"/>
      <c r="BP454" s="129"/>
      <c r="BQ454" s="129"/>
      <c r="BR454" s="129"/>
    </row>
    <row r="455" ht="14.25" customHeight="1">
      <c r="AA455" s="129"/>
      <c r="AB455" s="129"/>
      <c r="AC455" s="129"/>
      <c r="AD455" s="129"/>
      <c r="AK455" s="129"/>
      <c r="AL455" s="129"/>
      <c r="AM455" s="129"/>
      <c r="AN455" s="129"/>
      <c r="AO455" s="129"/>
      <c r="AP455" s="129"/>
      <c r="AQ455" s="129"/>
      <c r="AT455" s="129"/>
      <c r="AU455" s="129"/>
      <c r="AV455" s="129"/>
      <c r="AY455" s="129"/>
      <c r="AZ455" s="129"/>
      <c r="BA455" s="129"/>
      <c r="BB455" s="129"/>
      <c r="BC455" s="129"/>
      <c r="BD455" s="129"/>
      <c r="BE455" s="129"/>
      <c r="BF455" s="129"/>
      <c r="BG455" s="129"/>
      <c r="BH455" s="129"/>
      <c r="BI455" s="129"/>
      <c r="BJ455" s="129"/>
      <c r="BK455" s="129"/>
      <c r="BL455" s="129"/>
      <c r="BM455" s="129"/>
      <c r="BN455" s="129"/>
      <c r="BO455" s="129"/>
      <c r="BP455" s="129"/>
      <c r="BQ455" s="129"/>
      <c r="BR455" s="129"/>
    </row>
    <row r="456" ht="14.25" customHeight="1">
      <c r="AA456" s="129"/>
      <c r="AB456" s="129"/>
      <c r="AC456" s="129"/>
      <c r="AD456" s="129"/>
      <c r="AK456" s="129"/>
      <c r="AL456" s="129"/>
      <c r="AM456" s="129"/>
      <c r="AN456" s="129"/>
      <c r="AO456" s="129"/>
      <c r="AP456" s="129"/>
      <c r="AQ456" s="129"/>
      <c r="AT456" s="129"/>
      <c r="AU456" s="129"/>
      <c r="AV456" s="129"/>
      <c r="AY456" s="129"/>
      <c r="AZ456" s="129"/>
      <c r="BA456" s="129"/>
      <c r="BB456" s="129"/>
      <c r="BC456" s="129"/>
      <c r="BD456" s="129"/>
      <c r="BE456" s="129"/>
      <c r="BF456" s="129"/>
      <c r="BG456" s="129"/>
      <c r="BH456" s="129"/>
      <c r="BI456" s="129"/>
      <c r="BJ456" s="129"/>
      <c r="BK456" s="129"/>
      <c r="BL456" s="129"/>
      <c r="BM456" s="129"/>
      <c r="BN456" s="129"/>
      <c r="BO456" s="129"/>
      <c r="BP456" s="129"/>
      <c r="BQ456" s="129"/>
      <c r="BR456" s="129"/>
    </row>
    <row r="457" ht="14.25" customHeight="1">
      <c r="AA457" s="129"/>
      <c r="AB457" s="129"/>
      <c r="AC457" s="129"/>
      <c r="AD457" s="129"/>
      <c r="AK457" s="129"/>
      <c r="AL457" s="129"/>
      <c r="AM457" s="129"/>
      <c r="AN457" s="129"/>
      <c r="AO457" s="129"/>
      <c r="AP457" s="129"/>
      <c r="AQ457" s="129"/>
      <c r="AT457" s="129"/>
      <c r="AU457" s="129"/>
      <c r="AV457" s="129"/>
      <c r="AY457" s="129"/>
      <c r="AZ457" s="129"/>
      <c r="BA457" s="129"/>
      <c r="BB457" s="129"/>
      <c r="BC457" s="129"/>
      <c r="BD457" s="129"/>
      <c r="BE457" s="129"/>
      <c r="BF457" s="129"/>
      <c r="BG457" s="129"/>
      <c r="BH457" s="129"/>
      <c r="BI457" s="129"/>
      <c r="BJ457" s="129"/>
      <c r="BK457" s="129"/>
      <c r="BL457" s="129"/>
      <c r="BM457" s="129"/>
      <c r="BN457" s="129"/>
      <c r="BO457" s="129"/>
      <c r="BP457" s="129"/>
      <c r="BQ457" s="129"/>
      <c r="BR457" s="129"/>
    </row>
    <row r="458" ht="14.25" customHeight="1">
      <c r="AA458" s="129"/>
      <c r="AB458" s="129"/>
      <c r="AC458" s="129"/>
      <c r="AD458" s="129"/>
      <c r="AK458" s="129"/>
      <c r="AL458" s="129"/>
      <c r="AM458" s="129"/>
      <c r="AN458" s="129"/>
      <c r="AO458" s="129"/>
      <c r="AP458" s="129"/>
      <c r="AQ458" s="129"/>
      <c r="AT458" s="129"/>
      <c r="AU458" s="129"/>
      <c r="AV458" s="129"/>
      <c r="AY458" s="129"/>
      <c r="AZ458" s="129"/>
      <c r="BA458" s="129"/>
      <c r="BB458" s="129"/>
      <c r="BC458" s="129"/>
      <c r="BD458" s="129"/>
      <c r="BE458" s="129"/>
      <c r="BF458" s="129"/>
      <c r="BG458" s="129"/>
      <c r="BH458" s="129"/>
      <c r="BI458" s="129"/>
      <c r="BJ458" s="129"/>
      <c r="BK458" s="129"/>
      <c r="BL458" s="129"/>
      <c r="BM458" s="129"/>
      <c r="BN458" s="129"/>
      <c r="BO458" s="129"/>
      <c r="BP458" s="129"/>
      <c r="BQ458" s="129"/>
      <c r="BR458" s="129"/>
    </row>
    <row r="459" ht="14.25" customHeight="1">
      <c r="AA459" s="129"/>
      <c r="AB459" s="129"/>
      <c r="AC459" s="129"/>
      <c r="AD459" s="129"/>
      <c r="AK459" s="129"/>
      <c r="AL459" s="129"/>
      <c r="AM459" s="129"/>
      <c r="AN459" s="129"/>
      <c r="AO459" s="129"/>
      <c r="AP459" s="129"/>
      <c r="AQ459" s="129"/>
      <c r="AT459" s="129"/>
      <c r="AU459" s="129"/>
      <c r="AV459" s="129"/>
      <c r="AY459" s="129"/>
      <c r="AZ459" s="129"/>
      <c r="BA459" s="129"/>
      <c r="BB459" s="129"/>
      <c r="BC459" s="129"/>
      <c r="BD459" s="129"/>
      <c r="BE459" s="129"/>
      <c r="BF459" s="129"/>
      <c r="BG459" s="129"/>
      <c r="BH459" s="129"/>
      <c r="BI459" s="129"/>
      <c r="BJ459" s="129"/>
      <c r="BK459" s="129"/>
      <c r="BL459" s="129"/>
      <c r="BM459" s="129"/>
      <c r="BN459" s="129"/>
      <c r="BO459" s="129"/>
      <c r="BP459" s="129"/>
      <c r="BQ459" s="129"/>
      <c r="BR459" s="129"/>
    </row>
    <row r="460" ht="14.25" customHeight="1">
      <c r="AA460" s="129"/>
      <c r="AB460" s="129"/>
      <c r="AC460" s="129"/>
      <c r="AD460" s="129"/>
      <c r="AK460" s="129"/>
      <c r="AL460" s="129"/>
      <c r="AM460" s="129"/>
      <c r="AN460" s="129"/>
      <c r="AO460" s="129"/>
      <c r="AP460" s="129"/>
      <c r="AQ460" s="129"/>
      <c r="AT460" s="129"/>
      <c r="AU460" s="129"/>
      <c r="AV460" s="129"/>
      <c r="AY460" s="129"/>
      <c r="AZ460" s="129"/>
      <c r="BA460" s="129"/>
      <c r="BB460" s="129"/>
      <c r="BC460" s="129"/>
      <c r="BD460" s="129"/>
      <c r="BE460" s="129"/>
      <c r="BF460" s="129"/>
      <c r="BG460" s="129"/>
      <c r="BH460" s="129"/>
      <c r="BI460" s="129"/>
      <c r="BJ460" s="129"/>
      <c r="BK460" s="129"/>
      <c r="BL460" s="129"/>
      <c r="BM460" s="129"/>
      <c r="BN460" s="129"/>
      <c r="BO460" s="129"/>
      <c r="BP460" s="129"/>
      <c r="BQ460" s="129"/>
      <c r="BR460" s="129"/>
    </row>
    <row r="461" ht="14.25" customHeight="1">
      <c r="AA461" s="129"/>
      <c r="AB461" s="129"/>
      <c r="AC461" s="129"/>
      <c r="AD461" s="129"/>
      <c r="AK461" s="129"/>
      <c r="AL461" s="129"/>
      <c r="AM461" s="129"/>
      <c r="AN461" s="129"/>
      <c r="AO461" s="129"/>
      <c r="AP461" s="129"/>
      <c r="AQ461" s="129"/>
      <c r="AT461" s="129"/>
      <c r="AU461" s="129"/>
      <c r="AV461" s="129"/>
      <c r="AY461" s="129"/>
      <c r="AZ461" s="129"/>
      <c r="BA461" s="129"/>
      <c r="BB461" s="129"/>
      <c r="BC461" s="129"/>
      <c r="BD461" s="129"/>
      <c r="BE461" s="129"/>
      <c r="BF461" s="129"/>
      <c r="BG461" s="129"/>
      <c r="BH461" s="129"/>
      <c r="BI461" s="129"/>
      <c r="BJ461" s="129"/>
      <c r="BK461" s="129"/>
      <c r="BL461" s="129"/>
      <c r="BM461" s="129"/>
      <c r="BN461" s="129"/>
      <c r="BO461" s="129"/>
      <c r="BP461" s="129"/>
      <c r="BQ461" s="129"/>
      <c r="BR461" s="129"/>
    </row>
    <row r="462" ht="14.25" customHeight="1">
      <c r="AA462" s="129"/>
      <c r="AB462" s="129"/>
      <c r="AC462" s="129"/>
      <c r="AD462" s="129"/>
      <c r="AK462" s="129"/>
      <c r="AL462" s="129"/>
      <c r="AM462" s="129"/>
      <c r="AN462" s="129"/>
      <c r="AO462" s="129"/>
      <c r="AP462" s="129"/>
      <c r="AQ462" s="129"/>
      <c r="AT462" s="129"/>
      <c r="AU462" s="129"/>
      <c r="AV462" s="129"/>
      <c r="AY462" s="129"/>
      <c r="AZ462" s="129"/>
      <c r="BA462" s="129"/>
      <c r="BB462" s="129"/>
      <c r="BC462" s="129"/>
      <c r="BD462" s="129"/>
      <c r="BE462" s="129"/>
      <c r="BF462" s="129"/>
      <c r="BG462" s="129"/>
      <c r="BH462" s="129"/>
      <c r="BI462" s="129"/>
      <c r="BJ462" s="129"/>
      <c r="BK462" s="129"/>
      <c r="BL462" s="129"/>
      <c r="BM462" s="129"/>
      <c r="BN462" s="129"/>
      <c r="BO462" s="129"/>
      <c r="BP462" s="129"/>
      <c r="BQ462" s="129"/>
      <c r="BR462" s="129"/>
    </row>
    <row r="463" ht="14.25" customHeight="1">
      <c r="AA463" s="129"/>
      <c r="AB463" s="129"/>
      <c r="AC463" s="129"/>
      <c r="AD463" s="129"/>
      <c r="AK463" s="129"/>
      <c r="AL463" s="129"/>
      <c r="AM463" s="129"/>
      <c r="AN463" s="129"/>
      <c r="AO463" s="129"/>
      <c r="AP463" s="129"/>
      <c r="AQ463" s="129"/>
      <c r="AT463" s="129"/>
      <c r="AU463" s="129"/>
      <c r="AV463" s="129"/>
      <c r="AY463" s="129"/>
      <c r="AZ463" s="129"/>
      <c r="BA463" s="129"/>
      <c r="BB463" s="129"/>
      <c r="BC463" s="129"/>
      <c r="BD463" s="129"/>
      <c r="BE463" s="129"/>
      <c r="BF463" s="129"/>
      <c r="BG463" s="129"/>
      <c r="BH463" s="129"/>
      <c r="BI463" s="129"/>
      <c r="BJ463" s="129"/>
      <c r="BK463" s="129"/>
      <c r="BL463" s="129"/>
      <c r="BM463" s="129"/>
      <c r="BN463" s="129"/>
      <c r="BO463" s="129"/>
      <c r="BP463" s="129"/>
      <c r="BQ463" s="129"/>
      <c r="BR463" s="129"/>
    </row>
    <row r="464" ht="14.25" customHeight="1">
      <c r="AA464" s="129"/>
      <c r="AB464" s="129"/>
      <c r="AC464" s="129"/>
      <c r="AD464" s="129"/>
      <c r="AK464" s="129"/>
      <c r="AL464" s="129"/>
      <c r="AM464" s="129"/>
      <c r="AN464" s="129"/>
      <c r="AO464" s="129"/>
      <c r="AP464" s="129"/>
      <c r="AQ464" s="129"/>
      <c r="AT464" s="129"/>
      <c r="AU464" s="129"/>
      <c r="AV464" s="129"/>
      <c r="AY464" s="129"/>
      <c r="AZ464" s="129"/>
      <c r="BA464" s="129"/>
      <c r="BB464" s="129"/>
      <c r="BC464" s="129"/>
      <c r="BD464" s="129"/>
      <c r="BE464" s="129"/>
      <c r="BF464" s="129"/>
      <c r="BG464" s="129"/>
      <c r="BH464" s="129"/>
      <c r="BI464" s="129"/>
      <c r="BJ464" s="129"/>
      <c r="BK464" s="129"/>
      <c r="BL464" s="129"/>
      <c r="BM464" s="129"/>
      <c r="BN464" s="129"/>
      <c r="BO464" s="129"/>
      <c r="BP464" s="129"/>
      <c r="BQ464" s="129"/>
      <c r="BR464" s="129"/>
    </row>
    <row r="465" ht="14.25" customHeight="1">
      <c r="AA465" s="129"/>
      <c r="AB465" s="129"/>
      <c r="AC465" s="129"/>
      <c r="AD465" s="129"/>
      <c r="AK465" s="129"/>
      <c r="AL465" s="129"/>
      <c r="AM465" s="129"/>
      <c r="AN465" s="129"/>
      <c r="AO465" s="129"/>
      <c r="AP465" s="129"/>
      <c r="AQ465" s="129"/>
      <c r="AT465" s="129"/>
      <c r="AU465" s="129"/>
      <c r="AV465" s="129"/>
      <c r="AY465" s="129"/>
      <c r="AZ465" s="129"/>
      <c r="BA465" s="129"/>
      <c r="BB465" s="129"/>
      <c r="BC465" s="129"/>
      <c r="BD465" s="129"/>
      <c r="BE465" s="129"/>
      <c r="BF465" s="129"/>
      <c r="BG465" s="129"/>
      <c r="BH465" s="129"/>
      <c r="BI465" s="129"/>
      <c r="BJ465" s="129"/>
      <c r="BK465" s="129"/>
      <c r="BL465" s="129"/>
      <c r="BM465" s="129"/>
      <c r="BN465" s="129"/>
      <c r="BO465" s="129"/>
      <c r="BP465" s="129"/>
      <c r="BQ465" s="129"/>
      <c r="BR465" s="129"/>
    </row>
    <row r="466" ht="14.25" customHeight="1">
      <c r="AA466" s="129"/>
      <c r="AB466" s="129"/>
      <c r="AC466" s="129"/>
      <c r="AD466" s="129"/>
      <c r="AK466" s="129"/>
      <c r="AL466" s="129"/>
      <c r="AM466" s="129"/>
      <c r="AN466" s="129"/>
      <c r="AO466" s="129"/>
      <c r="AP466" s="129"/>
      <c r="AQ466" s="129"/>
      <c r="AT466" s="129"/>
      <c r="AU466" s="129"/>
      <c r="AV466" s="129"/>
      <c r="AY466" s="129"/>
      <c r="AZ466" s="129"/>
      <c r="BA466" s="129"/>
      <c r="BB466" s="129"/>
      <c r="BC466" s="129"/>
      <c r="BD466" s="129"/>
      <c r="BE466" s="129"/>
      <c r="BF466" s="129"/>
      <c r="BG466" s="129"/>
      <c r="BH466" s="129"/>
      <c r="BI466" s="129"/>
      <c r="BJ466" s="129"/>
      <c r="BK466" s="129"/>
      <c r="BL466" s="129"/>
      <c r="BM466" s="129"/>
      <c r="BN466" s="129"/>
      <c r="BO466" s="129"/>
      <c r="BP466" s="129"/>
      <c r="BQ466" s="129"/>
      <c r="BR466" s="129"/>
    </row>
    <row r="467" ht="14.25" customHeight="1">
      <c r="AA467" s="129"/>
      <c r="AB467" s="129"/>
      <c r="AC467" s="129"/>
      <c r="AD467" s="129"/>
      <c r="AK467" s="129"/>
      <c r="AL467" s="129"/>
      <c r="AM467" s="129"/>
      <c r="AN467" s="129"/>
      <c r="AO467" s="129"/>
      <c r="AP467" s="129"/>
      <c r="AQ467" s="129"/>
      <c r="AT467" s="129"/>
      <c r="AU467" s="129"/>
      <c r="AV467" s="129"/>
      <c r="AY467" s="129"/>
      <c r="AZ467" s="129"/>
      <c r="BA467" s="129"/>
      <c r="BB467" s="129"/>
      <c r="BC467" s="129"/>
      <c r="BD467" s="129"/>
      <c r="BE467" s="129"/>
      <c r="BF467" s="129"/>
      <c r="BG467" s="129"/>
      <c r="BH467" s="129"/>
      <c r="BI467" s="129"/>
      <c r="BJ467" s="129"/>
      <c r="BK467" s="129"/>
      <c r="BL467" s="129"/>
      <c r="BM467" s="129"/>
      <c r="BN467" s="129"/>
      <c r="BO467" s="129"/>
      <c r="BP467" s="129"/>
      <c r="BQ467" s="129"/>
      <c r="BR467" s="129"/>
    </row>
    <row r="468" ht="14.25" customHeight="1">
      <c r="AA468" s="129"/>
      <c r="AB468" s="129"/>
      <c r="AC468" s="129"/>
      <c r="AD468" s="129"/>
      <c r="AK468" s="129"/>
      <c r="AL468" s="129"/>
      <c r="AM468" s="129"/>
      <c r="AN468" s="129"/>
      <c r="AO468" s="129"/>
      <c r="AP468" s="129"/>
      <c r="AQ468" s="129"/>
      <c r="AT468" s="129"/>
      <c r="AU468" s="129"/>
      <c r="AV468" s="129"/>
      <c r="AY468" s="129"/>
      <c r="AZ468" s="129"/>
      <c r="BA468" s="129"/>
      <c r="BB468" s="129"/>
      <c r="BC468" s="129"/>
      <c r="BD468" s="129"/>
      <c r="BE468" s="129"/>
      <c r="BF468" s="129"/>
      <c r="BG468" s="129"/>
      <c r="BH468" s="129"/>
      <c r="BI468" s="129"/>
      <c r="BJ468" s="129"/>
      <c r="BK468" s="129"/>
      <c r="BL468" s="129"/>
      <c r="BM468" s="129"/>
      <c r="BN468" s="129"/>
      <c r="BO468" s="129"/>
      <c r="BP468" s="129"/>
      <c r="BQ468" s="129"/>
      <c r="BR468" s="129"/>
    </row>
    <row r="469" ht="14.25" customHeight="1">
      <c r="AA469" s="129"/>
      <c r="AB469" s="129"/>
      <c r="AC469" s="129"/>
      <c r="AD469" s="129"/>
      <c r="AK469" s="129"/>
      <c r="AL469" s="129"/>
      <c r="AM469" s="129"/>
      <c r="AN469" s="129"/>
      <c r="AO469" s="129"/>
      <c r="AP469" s="129"/>
      <c r="AQ469" s="129"/>
      <c r="AT469" s="129"/>
      <c r="AU469" s="129"/>
      <c r="AV469" s="129"/>
      <c r="AY469" s="129"/>
      <c r="AZ469" s="129"/>
      <c r="BA469" s="129"/>
      <c r="BB469" s="129"/>
      <c r="BC469" s="129"/>
      <c r="BD469" s="129"/>
      <c r="BE469" s="129"/>
      <c r="BF469" s="129"/>
      <c r="BG469" s="129"/>
      <c r="BH469" s="129"/>
      <c r="BI469" s="129"/>
      <c r="BJ469" s="129"/>
      <c r="BK469" s="129"/>
      <c r="BL469" s="129"/>
      <c r="BM469" s="129"/>
      <c r="BN469" s="129"/>
      <c r="BO469" s="129"/>
      <c r="BP469" s="129"/>
      <c r="BQ469" s="129"/>
      <c r="BR469" s="129"/>
    </row>
    <row r="470" ht="14.25" customHeight="1">
      <c r="AA470" s="129"/>
      <c r="AB470" s="129"/>
      <c r="AC470" s="129"/>
      <c r="AD470" s="129"/>
      <c r="AK470" s="129"/>
      <c r="AL470" s="129"/>
      <c r="AM470" s="129"/>
      <c r="AN470" s="129"/>
      <c r="AO470" s="129"/>
      <c r="AP470" s="129"/>
      <c r="AQ470" s="129"/>
      <c r="AT470" s="129"/>
      <c r="AU470" s="129"/>
      <c r="AV470" s="129"/>
      <c r="AY470" s="129"/>
      <c r="AZ470" s="129"/>
      <c r="BA470" s="129"/>
      <c r="BB470" s="129"/>
      <c r="BC470" s="129"/>
      <c r="BD470" s="129"/>
      <c r="BE470" s="129"/>
      <c r="BF470" s="129"/>
      <c r="BG470" s="129"/>
      <c r="BH470" s="129"/>
      <c r="BI470" s="129"/>
      <c r="BJ470" s="129"/>
      <c r="BK470" s="129"/>
      <c r="BL470" s="129"/>
      <c r="BM470" s="129"/>
      <c r="BN470" s="129"/>
      <c r="BO470" s="129"/>
      <c r="BP470" s="129"/>
      <c r="BQ470" s="129"/>
      <c r="BR470" s="129"/>
    </row>
    <row r="471" ht="14.25" customHeight="1">
      <c r="AA471" s="129"/>
      <c r="AB471" s="129"/>
      <c r="AC471" s="129"/>
      <c r="AD471" s="129"/>
      <c r="AK471" s="129"/>
      <c r="AL471" s="129"/>
      <c r="AM471" s="129"/>
      <c r="AN471" s="129"/>
      <c r="AO471" s="129"/>
      <c r="AP471" s="129"/>
      <c r="AQ471" s="129"/>
      <c r="AT471" s="129"/>
      <c r="AU471" s="129"/>
      <c r="AV471" s="129"/>
      <c r="AY471" s="129"/>
      <c r="AZ471" s="129"/>
      <c r="BA471" s="129"/>
      <c r="BB471" s="129"/>
      <c r="BC471" s="129"/>
      <c r="BD471" s="129"/>
      <c r="BE471" s="129"/>
      <c r="BF471" s="129"/>
      <c r="BG471" s="129"/>
      <c r="BH471" s="129"/>
      <c r="BI471" s="129"/>
      <c r="BJ471" s="129"/>
      <c r="BK471" s="129"/>
      <c r="BL471" s="129"/>
      <c r="BM471" s="129"/>
      <c r="BN471" s="129"/>
      <c r="BO471" s="129"/>
      <c r="BP471" s="129"/>
      <c r="BQ471" s="129"/>
      <c r="BR471" s="129"/>
    </row>
    <row r="472" ht="14.25" customHeight="1">
      <c r="AA472" s="129"/>
      <c r="AB472" s="129"/>
      <c r="AC472" s="129"/>
      <c r="AD472" s="129"/>
      <c r="AK472" s="129"/>
      <c r="AL472" s="129"/>
      <c r="AM472" s="129"/>
      <c r="AN472" s="129"/>
      <c r="AO472" s="129"/>
      <c r="AP472" s="129"/>
      <c r="AQ472" s="129"/>
      <c r="AT472" s="129"/>
      <c r="AU472" s="129"/>
      <c r="AV472" s="129"/>
      <c r="AY472" s="129"/>
      <c r="AZ472" s="129"/>
      <c r="BA472" s="129"/>
      <c r="BB472" s="129"/>
      <c r="BC472" s="129"/>
      <c r="BD472" s="129"/>
      <c r="BE472" s="129"/>
      <c r="BF472" s="129"/>
      <c r="BG472" s="129"/>
      <c r="BH472" s="129"/>
      <c r="BI472" s="129"/>
      <c r="BJ472" s="129"/>
      <c r="BK472" s="129"/>
      <c r="BL472" s="129"/>
      <c r="BM472" s="129"/>
      <c r="BN472" s="129"/>
      <c r="BO472" s="129"/>
      <c r="BP472" s="129"/>
      <c r="BQ472" s="129"/>
      <c r="BR472" s="129"/>
    </row>
    <row r="473" ht="14.25" customHeight="1">
      <c r="AA473" s="129"/>
      <c r="AB473" s="129"/>
      <c r="AC473" s="129"/>
      <c r="AD473" s="129"/>
      <c r="AK473" s="129"/>
      <c r="AL473" s="129"/>
      <c r="AM473" s="129"/>
      <c r="AN473" s="129"/>
      <c r="AO473" s="129"/>
      <c r="AP473" s="129"/>
      <c r="AQ473" s="129"/>
      <c r="AT473" s="129"/>
      <c r="AU473" s="129"/>
      <c r="AV473" s="129"/>
      <c r="AY473" s="129"/>
      <c r="AZ473" s="129"/>
      <c r="BA473" s="129"/>
      <c r="BB473" s="129"/>
      <c r="BC473" s="129"/>
      <c r="BD473" s="129"/>
      <c r="BE473" s="129"/>
      <c r="BF473" s="129"/>
      <c r="BG473" s="129"/>
      <c r="BH473" s="129"/>
      <c r="BI473" s="129"/>
      <c r="BJ473" s="129"/>
      <c r="BK473" s="129"/>
      <c r="BL473" s="129"/>
      <c r="BM473" s="129"/>
      <c r="BN473" s="129"/>
      <c r="BO473" s="129"/>
      <c r="BP473" s="129"/>
      <c r="BQ473" s="129"/>
      <c r="BR473" s="129"/>
    </row>
    <row r="474" ht="14.25" customHeight="1">
      <c r="AA474" s="129"/>
      <c r="AB474" s="129"/>
      <c r="AC474" s="129"/>
      <c r="AD474" s="129"/>
      <c r="AK474" s="129"/>
      <c r="AL474" s="129"/>
      <c r="AM474" s="129"/>
      <c r="AN474" s="129"/>
      <c r="AO474" s="129"/>
      <c r="AP474" s="129"/>
      <c r="AQ474" s="129"/>
      <c r="AT474" s="129"/>
      <c r="AU474" s="129"/>
      <c r="AV474" s="129"/>
      <c r="AY474" s="129"/>
      <c r="AZ474" s="129"/>
      <c r="BA474" s="129"/>
      <c r="BB474" s="129"/>
      <c r="BC474" s="129"/>
      <c r="BD474" s="129"/>
      <c r="BE474" s="129"/>
      <c r="BF474" s="129"/>
      <c r="BG474" s="129"/>
      <c r="BH474" s="129"/>
      <c r="BI474" s="129"/>
      <c r="BJ474" s="129"/>
      <c r="BK474" s="129"/>
      <c r="BL474" s="129"/>
      <c r="BM474" s="129"/>
      <c r="BN474" s="129"/>
      <c r="BO474" s="129"/>
      <c r="BP474" s="129"/>
      <c r="BQ474" s="129"/>
      <c r="BR474" s="129"/>
    </row>
    <row r="475" ht="14.25" customHeight="1">
      <c r="AA475" s="129"/>
      <c r="AB475" s="129"/>
      <c r="AC475" s="129"/>
      <c r="AD475" s="129"/>
      <c r="AK475" s="129"/>
      <c r="AL475" s="129"/>
      <c r="AM475" s="129"/>
      <c r="AN475" s="129"/>
      <c r="AO475" s="129"/>
      <c r="AP475" s="129"/>
      <c r="AQ475" s="129"/>
      <c r="AT475" s="129"/>
      <c r="AU475" s="129"/>
      <c r="AV475" s="129"/>
      <c r="AY475" s="129"/>
      <c r="AZ475" s="129"/>
      <c r="BA475" s="129"/>
      <c r="BB475" s="129"/>
      <c r="BC475" s="129"/>
      <c r="BD475" s="129"/>
      <c r="BE475" s="129"/>
      <c r="BF475" s="129"/>
      <c r="BG475" s="129"/>
      <c r="BH475" s="129"/>
      <c r="BI475" s="129"/>
      <c r="BJ475" s="129"/>
      <c r="BK475" s="129"/>
      <c r="BL475" s="129"/>
      <c r="BM475" s="129"/>
      <c r="BN475" s="129"/>
      <c r="BO475" s="129"/>
      <c r="BP475" s="129"/>
      <c r="BQ475" s="129"/>
      <c r="BR475" s="129"/>
    </row>
    <row r="476" ht="14.25" customHeight="1">
      <c r="AA476" s="129"/>
      <c r="AB476" s="129"/>
      <c r="AC476" s="129"/>
      <c r="AD476" s="129"/>
      <c r="AK476" s="129"/>
      <c r="AL476" s="129"/>
      <c r="AM476" s="129"/>
      <c r="AN476" s="129"/>
      <c r="AO476" s="129"/>
      <c r="AP476" s="129"/>
      <c r="AQ476" s="129"/>
      <c r="AT476" s="129"/>
      <c r="AU476" s="129"/>
      <c r="AV476" s="129"/>
      <c r="AY476" s="129"/>
      <c r="AZ476" s="129"/>
      <c r="BA476" s="129"/>
      <c r="BB476" s="129"/>
      <c r="BC476" s="129"/>
      <c r="BD476" s="129"/>
      <c r="BE476" s="129"/>
      <c r="BF476" s="129"/>
      <c r="BG476" s="129"/>
      <c r="BH476" s="129"/>
      <c r="BI476" s="129"/>
      <c r="BJ476" s="129"/>
      <c r="BK476" s="129"/>
      <c r="BL476" s="129"/>
      <c r="BM476" s="129"/>
      <c r="BN476" s="129"/>
      <c r="BO476" s="129"/>
      <c r="BP476" s="129"/>
      <c r="BQ476" s="129"/>
      <c r="BR476" s="129"/>
    </row>
    <row r="477" ht="14.25" customHeight="1">
      <c r="AA477" s="129"/>
      <c r="AB477" s="129"/>
      <c r="AC477" s="129"/>
      <c r="AD477" s="129"/>
      <c r="AK477" s="129"/>
      <c r="AL477" s="129"/>
      <c r="AM477" s="129"/>
      <c r="AN477" s="129"/>
      <c r="AO477" s="129"/>
      <c r="AP477" s="129"/>
      <c r="AQ477" s="129"/>
      <c r="AT477" s="129"/>
      <c r="AU477" s="129"/>
      <c r="AV477" s="129"/>
      <c r="AY477" s="129"/>
      <c r="AZ477" s="129"/>
      <c r="BA477" s="129"/>
      <c r="BB477" s="129"/>
      <c r="BC477" s="129"/>
      <c r="BD477" s="129"/>
      <c r="BE477" s="129"/>
      <c r="BF477" s="129"/>
      <c r="BG477" s="129"/>
      <c r="BH477" s="129"/>
      <c r="BI477" s="129"/>
      <c r="BJ477" s="129"/>
      <c r="BK477" s="129"/>
      <c r="BL477" s="129"/>
      <c r="BM477" s="129"/>
      <c r="BN477" s="129"/>
      <c r="BO477" s="129"/>
      <c r="BP477" s="129"/>
      <c r="BQ477" s="129"/>
      <c r="BR477" s="129"/>
    </row>
    <row r="478" ht="14.25" customHeight="1">
      <c r="AA478" s="129"/>
      <c r="AB478" s="129"/>
      <c r="AC478" s="129"/>
      <c r="AD478" s="129"/>
      <c r="AK478" s="129"/>
      <c r="AL478" s="129"/>
      <c r="AM478" s="129"/>
      <c r="AN478" s="129"/>
      <c r="AO478" s="129"/>
      <c r="AP478" s="129"/>
      <c r="AQ478" s="129"/>
      <c r="AT478" s="129"/>
      <c r="AU478" s="129"/>
      <c r="AV478" s="129"/>
      <c r="AY478" s="129"/>
      <c r="AZ478" s="129"/>
      <c r="BA478" s="129"/>
      <c r="BB478" s="129"/>
      <c r="BC478" s="129"/>
      <c r="BD478" s="129"/>
      <c r="BE478" s="129"/>
      <c r="BF478" s="129"/>
      <c r="BG478" s="129"/>
      <c r="BH478" s="129"/>
      <c r="BI478" s="129"/>
      <c r="BJ478" s="129"/>
      <c r="BK478" s="129"/>
      <c r="BL478" s="129"/>
      <c r="BM478" s="129"/>
      <c r="BN478" s="129"/>
      <c r="BO478" s="129"/>
      <c r="BP478" s="129"/>
      <c r="BQ478" s="129"/>
      <c r="BR478" s="129"/>
    </row>
    <row r="479" ht="14.25" customHeight="1">
      <c r="AA479" s="129"/>
      <c r="AB479" s="129"/>
      <c r="AC479" s="129"/>
      <c r="AD479" s="129"/>
      <c r="AK479" s="129"/>
      <c r="AL479" s="129"/>
      <c r="AM479" s="129"/>
      <c r="AN479" s="129"/>
      <c r="AO479" s="129"/>
      <c r="AP479" s="129"/>
      <c r="AQ479" s="129"/>
      <c r="AT479" s="129"/>
      <c r="AU479" s="129"/>
      <c r="AV479" s="129"/>
      <c r="AY479" s="129"/>
      <c r="AZ479" s="129"/>
      <c r="BA479" s="129"/>
      <c r="BB479" s="129"/>
      <c r="BC479" s="129"/>
      <c r="BD479" s="129"/>
      <c r="BE479" s="129"/>
      <c r="BF479" s="129"/>
      <c r="BG479" s="129"/>
      <c r="BH479" s="129"/>
      <c r="BI479" s="129"/>
      <c r="BJ479" s="129"/>
      <c r="BK479" s="129"/>
      <c r="BL479" s="129"/>
      <c r="BM479" s="129"/>
      <c r="BN479" s="129"/>
      <c r="BO479" s="129"/>
      <c r="BP479" s="129"/>
      <c r="BQ479" s="129"/>
      <c r="BR479" s="129"/>
    </row>
    <row r="480" ht="14.25" customHeight="1">
      <c r="AA480" s="129"/>
      <c r="AB480" s="129"/>
      <c r="AC480" s="129"/>
      <c r="AD480" s="129"/>
      <c r="AK480" s="129"/>
      <c r="AL480" s="129"/>
      <c r="AM480" s="129"/>
      <c r="AN480" s="129"/>
      <c r="AO480" s="129"/>
      <c r="AP480" s="129"/>
      <c r="AQ480" s="129"/>
      <c r="AT480" s="129"/>
      <c r="AU480" s="129"/>
      <c r="AV480" s="129"/>
      <c r="AY480" s="129"/>
      <c r="AZ480" s="129"/>
      <c r="BA480" s="129"/>
      <c r="BB480" s="129"/>
      <c r="BC480" s="129"/>
      <c r="BD480" s="129"/>
      <c r="BE480" s="129"/>
      <c r="BF480" s="129"/>
      <c r="BG480" s="129"/>
      <c r="BH480" s="129"/>
      <c r="BI480" s="129"/>
      <c r="BJ480" s="129"/>
      <c r="BK480" s="129"/>
      <c r="BL480" s="129"/>
      <c r="BM480" s="129"/>
      <c r="BN480" s="129"/>
      <c r="BO480" s="129"/>
      <c r="BP480" s="129"/>
      <c r="BQ480" s="129"/>
      <c r="BR480" s="129"/>
    </row>
    <row r="481" ht="14.25" customHeight="1">
      <c r="AA481" s="129"/>
      <c r="AB481" s="129"/>
      <c r="AC481" s="129"/>
      <c r="AD481" s="129"/>
      <c r="AK481" s="129"/>
      <c r="AL481" s="129"/>
      <c r="AM481" s="129"/>
      <c r="AN481" s="129"/>
      <c r="AO481" s="129"/>
      <c r="AP481" s="129"/>
      <c r="AQ481" s="129"/>
      <c r="AT481" s="129"/>
      <c r="AU481" s="129"/>
      <c r="AV481" s="129"/>
      <c r="AY481" s="129"/>
      <c r="AZ481" s="129"/>
      <c r="BA481" s="129"/>
      <c r="BB481" s="129"/>
      <c r="BC481" s="129"/>
      <c r="BD481" s="129"/>
      <c r="BE481" s="129"/>
      <c r="BF481" s="129"/>
      <c r="BG481" s="129"/>
      <c r="BH481" s="129"/>
      <c r="BI481" s="129"/>
      <c r="BJ481" s="129"/>
      <c r="BK481" s="129"/>
      <c r="BL481" s="129"/>
      <c r="BM481" s="129"/>
      <c r="BN481" s="129"/>
      <c r="BO481" s="129"/>
      <c r="BP481" s="129"/>
      <c r="BQ481" s="129"/>
      <c r="BR481" s="129"/>
    </row>
    <row r="482" ht="14.25" customHeight="1">
      <c r="AA482" s="129"/>
      <c r="AB482" s="129"/>
      <c r="AC482" s="129"/>
      <c r="AD482" s="129"/>
      <c r="AK482" s="129"/>
      <c r="AL482" s="129"/>
      <c r="AM482" s="129"/>
      <c r="AN482" s="129"/>
      <c r="AO482" s="129"/>
      <c r="AP482" s="129"/>
      <c r="AQ482" s="129"/>
      <c r="AT482" s="129"/>
      <c r="AU482" s="129"/>
      <c r="AV482" s="129"/>
      <c r="AY482" s="129"/>
      <c r="AZ482" s="129"/>
      <c r="BA482" s="129"/>
      <c r="BB482" s="129"/>
      <c r="BC482" s="129"/>
      <c r="BD482" s="129"/>
      <c r="BE482" s="129"/>
      <c r="BF482" s="129"/>
      <c r="BG482" s="129"/>
      <c r="BH482" s="129"/>
      <c r="BI482" s="129"/>
      <c r="BJ482" s="129"/>
      <c r="BK482" s="129"/>
      <c r="BL482" s="129"/>
      <c r="BM482" s="129"/>
      <c r="BN482" s="129"/>
      <c r="BO482" s="129"/>
      <c r="BP482" s="129"/>
      <c r="BQ482" s="129"/>
      <c r="BR482" s="129"/>
    </row>
    <row r="483" ht="14.25" customHeight="1">
      <c r="AA483" s="129"/>
      <c r="AB483" s="129"/>
      <c r="AC483" s="129"/>
      <c r="AD483" s="129"/>
      <c r="AK483" s="129"/>
      <c r="AL483" s="129"/>
      <c r="AM483" s="129"/>
      <c r="AN483" s="129"/>
      <c r="AO483" s="129"/>
      <c r="AP483" s="129"/>
      <c r="AQ483" s="129"/>
      <c r="AT483" s="129"/>
      <c r="AU483" s="129"/>
      <c r="AV483" s="129"/>
      <c r="AY483" s="129"/>
      <c r="AZ483" s="129"/>
      <c r="BA483" s="129"/>
      <c r="BB483" s="129"/>
      <c r="BC483" s="129"/>
      <c r="BD483" s="129"/>
      <c r="BE483" s="129"/>
      <c r="BF483" s="129"/>
      <c r="BG483" s="129"/>
      <c r="BH483" s="129"/>
      <c r="BI483" s="129"/>
      <c r="BJ483" s="129"/>
      <c r="BK483" s="129"/>
      <c r="BL483" s="129"/>
      <c r="BM483" s="129"/>
      <c r="BN483" s="129"/>
      <c r="BO483" s="129"/>
      <c r="BP483" s="129"/>
      <c r="BQ483" s="129"/>
      <c r="BR483" s="129"/>
    </row>
    <row r="484" ht="14.25" customHeight="1">
      <c r="AA484" s="129"/>
      <c r="AB484" s="129"/>
      <c r="AC484" s="129"/>
      <c r="AD484" s="129"/>
      <c r="AK484" s="129"/>
      <c r="AL484" s="129"/>
      <c r="AM484" s="129"/>
      <c r="AN484" s="129"/>
      <c r="AO484" s="129"/>
      <c r="AP484" s="129"/>
      <c r="AQ484" s="129"/>
      <c r="AT484" s="129"/>
      <c r="AU484" s="129"/>
      <c r="AV484" s="129"/>
      <c r="AY484" s="129"/>
      <c r="AZ484" s="129"/>
      <c r="BA484" s="129"/>
      <c r="BB484" s="129"/>
      <c r="BC484" s="129"/>
      <c r="BD484" s="129"/>
      <c r="BE484" s="129"/>
      <c r="BF484" s="129"/>
      <c r="BG484" s="129"/>
      <c r="BH484" s="129"/>
      <c r="BI484" s="129"/>
      <c r="BJ484" s="129"/>
      <c r="BK484" s="129"/>
      <c r="BL484" s="129"/>
      <c r="BM484" s="129"/>
      <c r="BN484" s="129"/>
      <c r="BO484" s="129"/>
      <c r="BP484" s="129"/>
      <c r="BQ484" s="129"/>
      <c r="BR484" s="129"/>
    </row>
    <row r="485" ht="14.25" customHeight="1">
      <c r="AA485" s="129"/>
      <c r="AB485" s="129"/>
      <c r="AC485" s="129"/>
      <c r="AD485" s="129"/>
      <c r="AK485" s="129"/>
      <c r="AL485" s="129"/>
      <c r="AM485" s="129"/>
      <c r="AN485" s="129"/>
      <c r="AO485" s="129"/>
      <c r="AP485" s="129"/>
      <c r="AQ485" s="129"/>
      <c r="AT485" s="129"/>
      <c r="AU485" s="129"/>
      <c r="AV485" s="129"/>
      <c r="AY485" s="129"/>
      <c r="AZ485" s="129"/>
      <c r="BA485" s="129"/>
      <c r="BB485" s="129"/>
      <c r="BC485" s="129"/>
      <c r="BD485" s="129"/>
      <c r="BE485" s="129"/>
      <c r="BF485" s="129"/>
      <c r="BG485" s="129"/>
      <c r="BH485" s="129"/>
      <c r="BI485" s="129"/>
      <c r="BJ485" s="129"/>
      <c r="BK485" s="129"/>
      <c r="BL485" s="129"/>
      <c r="BM485" s="129"/>
      <c r="BN485" s="129"/>
      <c r="BO485" s="129"/>
      <c r="BP485" s="129"/>
      <c r="BQ485" s="129"/>
      <c r="BR485" s="129"/>
    </row>
    <row r="486" ht="14.25" customHeight="1">
      <c r="AA486" s="129"/>
      <c r="AB486" s="129"/>
      <c r="AC486" s="129"/>
      <c r="AD486" s="129"/>
      <c r="AK486" s="129"/>
      <c r="AL486" s="129"/>
      <c r="AM486" s="129"/>
      <c r="AN486" s="129"/>
      <c r="AO486" s="129"/>
      <c r="AP486" s="129"/>
      <c r="AQ486" s="129"/>
      <c r="AT486" s="129"/>
      <c r="AU486" s="129"/>
      <c r="AV486" s="129"/>
      <c r="AY486" s="129"/>
      <c r="AZ486" s="129"/>
      <c r="BA486" s="129"/>
      <c r="BB486" s="129"/>
      <c r="BC486" s="129"/>
      <c r="BD486" s="129"/>
      <c r="BE486" s="129"/>
      <c r="BF486" s="129"/>
      <c r="BG486" s="129"/>
      <c r="BH486" s="129"/>
      <c r="BI486" s="129"/>
      <c r="BJ486" s="129"/>
      <c r="BK486" s="129"/>
      <c r="BL486" s="129"/>
      <c r="BM486" s="129"/>
      <c r="BN486" s="129"/>
      <c r="BO486" s="129"/>
      <c r="BP486" s="129"/>
      <c r="BQ486" s="129"/>
      <c r="BR486" s="129"/>
    </row>
    <row r="487" ht="14.25" customHeight="1">
      <c r="AA487" s="129"/>
      <c r="AB487" s="129"/>
      <c r="AC487" s="129"/>
      <c r="AD487" s="129"/>
      <c r="AK487" s="129"/>
      <c r="AL487" s="129"/>
      <c r="AM487" s="129"/>
      <c r="AN487" s="129"/>
      <c r="AO487" s="129"/>
      <c r="AP487" s="129"/>
      <c r="AQ487" s="129"/>
      <c r="AT487" s="129"/>
      <c r="AU487" s="129"/>
      <c r="AV487" s="129"/>
      <c r="AY487" s="129"/>
      <c r="AZ487" s="129"/>
      <c r="BA487" s="129"/>
      <c r="BB487" s="129"/>
      <c r="BC487" s="129"/>
      <c r="BD487" s="129"/>
      <c r="BE487" s="129"/>
      <c r="BF487" s="129"/>
      <c r="BG487" s="129"/>
      <c r="BH487" s="129"/>
      <c r="BI487" s="129"/>
      <c r="BJ487" s="129"/>
      <c r="BK487" s="129"/>
      <c r="BL487" s="129"/>
      <c r="BM487" s="129"/>
      <c r="BN487" s="129"/>
      <c r="BO487" s="129"/>
      <c r="BP487" s="129"/>
      <c r="BQ487" s="129"/>
      <c r="BR487" s="129"/>
    </row>
    <row r="488" ht="14.25" customHeight="1">
      <c r="AA488" s="129"/>
      <c r="AB488" s="129"/>
      <c r="AC488" s="129"/>
      <c r="AD488" s="129"/>
      <c r="AK488" s="129"/>
      <c r="AL488" s="129"/>
      <c r="AM488" s="129"/>
      <c r="AN488" s="129"/>
      <c r="AO488" s="129"/>
      <c r="AP488" s="129"/>
      <c r="AQ488" s="129"/>
      <c r="AT488" s="129"/>
      <c r="AU488" s="129"/>
      <c r="AV488" s="129"/>
      <c r="AY488" s="129"/>
      <c r="AZ488" s="129"/>
      <c r="BA488" s="129"/>
      <c r="BB488" s="129"/>
      <c r="BC488" s="129"/>
      <c r="BD488" s="129"/>
      <c r="BE488" s="129"/>
      <c r="BF488" s="129"/>
      <c r="BG488" s="129"/>
      <c r="BH488" s="129"/>
      <c r="BI488" s="129"/>
      <c r="BJ488" s="129"/>
      <c r="BK488" s="129"/>
      <c r="BL488" s="129"/>
      <c r="BM488" s="129"/>
      <c r="BN488" s="129"/>
      <c r="BO488" s="129"/>
      <c r="BP488" s="129"/>
      <c r="BQ488" s="129"/>
      <c r="BR488" s="129"/>
    </row>
    <row r="489" ht="14.25" customHeight="1">
      <c r="AA489" s="129"/>
      <c r="AB489" s="129"/>
      <c r="AC489" s="129"/>
      <c r="AD489" s="129"/>
      <c r="AK489" s="129"/>
      <c r="AL489" s="129"/>
      <c r="AM489" s="129"/>
      <c r="AN489" s="129"/>
      <c r="AO489" s="129"/>
      <c r="AP489" s="129"/>
      <c r="AQ489" s="129"/>
      <c r="AT489" s="129"/>
      <c r="AU489" s="129"/>
      <c r="AV489" s="129"/>
      <c r="AY489" s="129"/>
      <c r="AZ489" s="129"/>
      <c r="BA489" s="129"/>
      <c r="BB489" s="129"/>
      <c r="BC489" s="129"/>
      <c r="BD489" s="129"/>
      <c r="BE489" s="129"/>
      <c r="BF489" s="129"/>
      <c r="BG489" s="129"/>
      <c r="BH489" s="129"/>
      <c r="BI489" s="129"/>
      <c r="BJ489" s="129"/>
      <c r="BK489" s="129"/>
      <c r="BL489" s="129"/>
      <c r="BM489" s="129"/>
      <c r="BN489" s="129"/>
      <c r="BO489" s="129"/>
      <c r="BP489" s="129"/>
      <c r="BQ489" s="129"/>
      <c r="BR489" s="129"/>
    </row>
    <row r="490" ht="14.25" customHeight="1">
      <c r="AA490" s="129"/>
      <c r="AB490" s="129"/>
      <c r="AC490" s="129"/>
      <c r="AD490" s="129"/>
      <c r="AK490" s="129"/>
      <c r="AL490" s="129"/>
      <c r="AM490" s="129"/>
      <c r="AN490" s="129"/>
      <c r="AO490" s="129"/>
      <c r="AP490" s="129"/>
      <c r="AQ490" s="129"/>
      <c r="AT490" s="129"/>
      <c r="AU490" s="129"/>
      <c r="AV490" s="129"/>
      <c r="AY490" s="129"/>
      <c r="AZ490" s="129"/>
      <c r="BA490" s="129"/>
      <c r="BB490" s="129"/>
      <c r="BC490" s="129"/>
      <c r="BD490" s="129"/>
      <c r="BE490" s="129"/>
      <c r="BF490" s="129"/>
      <c r="BG490" s="129"/>
      <c r="BH490" s="129"/>
      <c r="BI490" s="129"/>
      <c r="BJ490" s="129"/>
      <c r="BK490" s="129"/>
      <c r="BL490" s="129"/>
      <c r="BM490" s="129"/>
      <c r="BN490" s="129"/>
      <c r="BO490" s="129"/>
      <c r="BP490" s="129"/>
      <c r="BQ490" s="129"/>
      <c r="BR490" s="129"/>
    </row>
    <row r="491" ht="14.25" customHeight="1">
      <c r="AA491" s="129"/>
      <c r="AB491" s="129"/>
      <c r="AC491" s="129"/>
      <c r="AD491" s="129"/>
      <c r="AK491" s="129"/>
      <c r="AL491" s="129"/>
      <c r="AM491" s="129"/>
      <c r="AN491" s="129"/>
      <c r="AO491" s="129"/>
      <c r="AP491" s="129"/>
      <c r="AQ491" s="129"/>
      <c r="AT491" s="129"/>
      <c r="AU491" s="129"/>
      <c r="AV491" s="129"/>
      <c r="AY491" s="129"/>
      <c r="AZ491" s="129"/>
      <c r="BA491" s="129"/>
      <c r="BB491" s="129"/>
      <c r="BC491" s="129"/>
      <c r="BD491" s="129"/>
      <c r="BE491" s="129"/>
      <c r="BF491" s="129"/>
      <c r="BG491" s="129"/>
      <c r="BH491" s="129"/>
      <c r="BI491" s="129"/>
      <c r="BJ491" s="129"/>
      <c r="BK491" s="129"/>
      <c r="BL491" s="129"/>
      <c r="BM491" s="129"/>
      <c r="BN491" s="129"/>
      <c r="BO491" s="129"/>
      <c r="BP491" s="129"/>
      <c r="BQ491" s="129"/>
      <c r="BR491" s="129"/>
    </row>
    <row r="492" ht="14.25" customHeight="1">
      <c r="AA492" s="129"/>
      <c r="AB492" s="129"/>
      <c r="AC492" s="129"/>
      <c r="AD492" s="129"/>
      <c r="AK492" s="129"/>
      <c r="AL492" s="129"/>
      <c r="AM492" s="129"/>
      <c r="AN492" s="129"/>
      <c r="AO492" s="129"/>
      <c r="AP492" s="129"/>
      <c r="AQ492" s="129"/>
      <c r="AT492" s="129"/>
      <c r="AU492" s="129"/>
      <c r="AV492" s="129"/>
      <c r="AY492" s="129"/>
      <c r="AZ492" s="129"/>
      <c r="BA492" s="129"/>
      <c r="BB492" s="129"/>
      <c r="BC492" s="129"/>
      <c r="BD492" s="129"/>
      <c r="BE492" s="129"/>
      <c r="BF492" s="129"/>
      <c r="BG492" s="129"/>
      <c r="BH492" s="129"/>
      <c r="BI492" s="129"/>
      <c r="BJ492" s="129"/>
      <c r="BK492" s="129"/>
      <c r="BL492" s="129"/>
      <c r="BM492" s="129"/>
      <c r="BN492" s="129"/>
      <c r="BO492" s="129"/>
      <c r="BP492" s="129"/>
      <c r="BQ492" s="129"/>
      <c r="BR492" s="129"/>
    </row>
    <row r="493" ht="14.25" customHeight="1">
      <c r="AA493" s="129"/>
      <c r="AB493" s="129"/>
      <c r="AC493" s="129"/>
      <c r="AD493" s="129"/>
      <c r="AK493" s="129"/>
      <c r="AL493" s="129"/>
      <c r="AM493" s="129"/>
      <c r="AN493" s="129"/>
      <c r="AO493" s="129"/>
      <c r="AP493" s="129"/>
      <c r="AQ493" s="129"/>
      <c r="AT493" s="129"/>
      <c r="AU493" s="129"/>
      <c r="AV493" s="129"/>
      <c r="AY493" s="129"/>
      <c r="AZ493" s="129"/>
      <c r="BA493" s="129"/>
      <c r="BB493" s="129"/>
      <c r="BC493" s="129"/>
      <c r="BD493" s="129"/>
      <c r="BE493" s="129"/>
      <c r="BF493" s="129"/>
      <c r="BG493" s="129"/>
      <c r="BH493" s="129"/>
      <c r="BI493" s="129"/>
      <c r="BJ493" s="129"/>
      <c r="BK493" s="129"/>
      <c r="BL493" s="129"/>
      <c r="BM493" s="129"/>
      <c r="BN493" s="129"/>
      <c r="BO493" s="129"/>
      <c r="BP493" s="129"/>
      <c r="BQ493" s="129"/>
      <c r="BR493" s="129"/>
    </row>
    <row r="494" ht="14.25" customHeight="1">
      <c r="AA494" s="129"/>
      <c r="AB494" s="129"/>
      <c r="AC494" s="129"/>
      <c r="AD494" s="129"/>
      <c r="AK494" s="129"/>
      <c r="AL494" s="129"/>
      <c r="AM494" s="129"/>
      <c r="AN494" s="129"/>
      <c r="AO494" s="129"/>
      <c r="AP494" s="129"/>
      <c r="AQ494" s="129"/>
      <c r="AT494" s="129"/>
      <c r="AU494" s="129"/>
      <c r="AV494" s="129"/>
      <c r="AY494" s="129"/>
      <c r="AZ494" s="129"/>
      <c r="BA494" s="129"/>
      <c r="BB494" s="129"/>
      <c r="BC494" s="129"/>
      <c r="BD494" s="129"/>
      <c r="BE494" s="129"/>
      <c r="BF494" s="129"/>
      <c r="BG494" s="129"/>
      <c r="BH494" s="129"/>
      <c r="BI494" s="129"/>
      <c r="BJ494" s="129"/>
      <c r="BK494" s="129"/>
      <c r="BL494" s="129"/>
      <c r="BM494" s="129"/>
      <c r="BN494" s="129"/>
      <c r="BO494" s="129"/>
      <c r="BP494" s="129"/>
      <c r="BQ494" s="129"/>
      <c r="BR494" s="129"/>
    </row>
    <row r="495" ht="14.25" customHeight="1">
      <c r="AA495" s="129"/>
      <c r="AB495" s="129"/>
      <c r="AC495" s="129"/>
      <c r="AD495" s="129"/>
      <c r="AK495" s="129"/>
      <c r="AL495" s="129"/>
      <c r="AM495" s="129"/>
      <c r="AN495" s="129"/>
      <c r="AO495" s="129"/>
      <c r="AP495" s="129"/>
      <c r="AQ495" s="129"/>
      <c r="AT495" s="129"/>
      <c r="AU495" s="129"/>
      <c r="AV495" s="129"/>
      <c r="AY495" s="129"/>
      <c r="AZ495" s="129"/>
      <c r="BA495" s="129"/>
      <c r="BB495" s="129"/>
      <c r="BC495" s="129"/>
      <c r="BD495" s="129"/>
      <c r="BE495" s="129"/>
      <c r="BF495" s="129"/>
      <c r="BG495" s="129"/>
      <c r="BH495" s="129"/>
      <c r="BI495" s="129"/>
      <c r="BJ495" s="129"/>
      <c r="BK495" s="129"/>
      <c r="BL495" s="129"/>
      <c r="BM495" s="129"/>
      <c r="BN495" s="129"/>
      <c r="BO495" s="129"/>
      <c r="BP495" s="129"/>
      <c r="BQ495" s="129"/>
      <c r="BR495" s="129"/>
    </row>
    <row r="496" ht="14.25" customHeight="1">
      <c r="AA496" s="129"/>
      <c r="AB496" s="129"/>
      <c r="AC496" s="129"/>
      <c r="AD496" s="129"/>
      <c r="AK496" s="129"/>
      <c r="AL496" s="129"/>
      <c r="AM496" s="129"/>
      <c r="AN496" s="129"/>
      <c r="AO496" s="129"/>
      <c r="AP496" s="129"/>
      <c r="AQ496" s="129"/>
      <c r="AT496" s="129"/>
      <c r="AU496" s="129"/>
      <c r="AV496" s="129"/>
      <c r="AY496" s="129"/>
      <c r="AZ496" s="129"/>
      <c r="BA496" s="129"/>
      <c r="BB496" s="129"/>
      <c r="BC496" s="129"/>
      <c r="BD496" s="129"/>
      <c r="BE496" s="129"/>
      <c r="BF496" s="129"/>
      <c r="BG496" s="129"/>
      <c r="BH496" s="129"/>
      <c r="BI496" s="129"/>
      <c r="BJ496" s="129"/>
      <c r="BK496" s="129"/>
      <c r="BL496" s="129"/>
      <c r="BM496" s="129"/>
      <c r="BN496" s="129"/>
      <c r="BO496" s="129"/>
      <c r="BP496" s="129"/>
      <c r="BQ496" s="129"/>
      <c r="BR496" s="129"/>
    </row>
    <row r="497" ht="14.25" customHeight="1">
      <c r="AA497" s="129"/>
      <c r="AB497" s="129"/>
      <c r="AC497" s="129"/>
      <c r="AD497" s="129"/>
      <c r="AK497" s="129"/>
      <c r="AL497" s="129"/>
      <c r="AM497" s="129"/>
      <c r="AN497" s="129"/>
      <c r="AO497" s="129"/>
      <c r="AP497" s="129"/>
      <c r="AQ497" s="129"/>
      <c r="AT497" s="129"/>
      <c r="AU497" s="129"/>
      <c r="AV497" s="129"/>
      <c r="AY497" s="129"/>
      <c r="AZ497" s="129"/>
      <c r="BA497" s="129"/>
      <c r="BB497" s="129"/>
      <c r="BC497" s="129"/>
      <c r="BD497" s="129"/>
      <c r="BE497" s="129"/>
      <c r="BF497" s="129"/>
      <c r="BG497" s="129"/>
      <c r="BH497" s="129"/>
      <c r="BI497" s="129"/>
      <c r="BJ497" s="129"/>
      <c r="BK497" s="129"/>
      <c r="BL497" s="129"/>
      <c r="BM497" s="129"/>
      <c r="BN497" s="129"/>
      <c r="BO497" s="129"/>
      <c r="BP497" s="129"/>
      <c r="BQ497" s="129"/>
      <c r="BR497" s="129"/>
    </row>
    <row r="498" ht="14.25" customHeight="1">
      <c r="AA498" s="129"/>
      <c r="AB498" s="129"/>
      <c r="AC498" s="129"/>
      <c r="AD498" s="129"/>
      <c r="AK498" s="129"/>
      <c r="AL498" s="129"/>
      <c r="AM498" s="129"/>
      <c r="AN498" s="129"/>
      <c r="AO498" s="129"/>
      <c r="AP498" s="129"/>
      <c r="AQ498" s="129"/>
      <c r="AT498" s="129"/>
      <c r="AU498" s="129"/>
      <c r="AV498" s="129"/>
      <c r="AY498" s="129"/>
      <c r="AZ498" s="129"/>
      <c r="BA498" s="129"/>
      <c r="BB498" s="129"/>
      <c r="BC498" s="129"/>
      <c r="BD498" s="129"/>
      <c r="BE498" s="129"/>
      <c r="BF498" s="129"/>
      <c r="BG498" s="129"/>
      <c r="BH498" s="129"/>
      <c r="BI498" s="129"/>
      <c r="BJ498" s="129"/>
      <c r="BK498" s="129"/>
      <c r="BL498" s="129"/>
      <c r="BM498" s="129"/>
      <c r="BN498" s="129"/>
      <c r="BO498" s="129"/>
      <c r="BP498" s="129"/>
      <c r="BQ498" s="129"/>
      <c r="BR498" s="129"/>
    </row>
    <row r="499" ht="14.25" customHeight="1">
      <c r="AA499" s="129"/>
      <c r="AB499" s="129"/>
      <c r="AC499" s="129"/>
      <c r="AD499" s="129"/>
      <c r="AK499" s="129"/>
      <c r="AL499" s="129"/>
      <c r="AM499" s="129"/>
      <c r="AN499" s="129"/>
      <c r="AO499" s="129"/>
      <c r="AP499" s="129"/>
      <c r="AQ499" s="129"/>
      <c r="AT499" s="129"/>
      <c r="AU499" s="129"/>
      <c r="AV499" s="129"/>
      <c r="AY499" s="129"/>
      <c r="AZ499" s="129"/>
      <c r="BA499" s="129"/>
      <c r="BB499" s="129"/>
      <c r="BC499" s="129"/>
      <c r="BD499" s="129"/>
      <c r="BE499" s="129"/>
      <c r="BF499" s="129"/>
      <c r="BG499" s="129"/>
      <c r="BH499" s="129"/>
      <c r="BI499" s="129"/>
      <c r="BJ499" s="129"/>
      <c r="BK499" s="129"/>
      <c r="BL499" s="129"/>
      <c r="BM499" s="129"/>
      <c r="BN499" s="129"/>
      <c r="BO499" s="129"/>
      <c r="BP499" s="129"/>
      <c r="BQ499" s="129"/>
      <c r="BR499" s="129"/>
    </row>
    <row r="500" ht="14.25" customHeight="1">
      <c r="AA500" s="129"/>
      <c r="AB500" s="129"/>
      <c r="AC500" s="129"/>
      <c r="AD500" s="129"/>
      <c r="AK500" s="129"/>
      <c r="AL500" s="129"/>
      <c r="AM500" s="129"/>
      <c r="AN500" s="129"/>
      <c r="AO500" s="129"/>
      <c r="AP500" s="129"/>
      <c r="AQ500" s="129"/>
      <c r="AT500" s="129"/>
      <c r="AU500" s="129"/>
      <c r="AV500" s="129"/>
      <c r="AY500" s="129"/>
      <c r="AZ500" s="129"/>
      <c r="BA500" s="129"/>
      <c r="BB500" s="129"/>
      <c r="BC500" s="129"/>
      <c r="BD500" s="129"/>
      <c r="BE500" s="129"/>
      <c r="BF500" s="129"/>
      <c r="BG500" s="129"/>
      <c r="BH500" s="129"/>
      <c r="BI500" s="129"/>
      <c r="BJ500" s="129"/>
      <c r="BK500" s="129"/>
      <c r="BL500" s="129"/>
      <c r="BM500" s="129"/>
      <c r="BN500" s="129"/>
      <c r="BO500" s="129"/>
      <c r="BP500" s="129"/>
      <c r="BQ500" s="129"/>
      <c r="BR500" s="129"/>
    </row>
    <row r="501" ht="14.25" customHeight="1">
      <c r="AA501" s="129"/>
      <c r="AB501" s="129"/>
      <c r="AC501" s="129"/>
      <c r="AD501" s="129"/>
      <c r="AK501" s="129"/>
      <c r="AL501" s="129"/>
      <c r="AM501" s="129"/>
      <c r="AN501" s="129"/>
      <c r="AO501" s="129"/>
      <c r="AP501" s="129"/>
      <c r="AQ501" s="129"/>
      <c r="AT501" s="129"/>
      <c r="AU501" s="129"/>
      <c r="AV501" s="129"/>
      <c r="AY501" s="129"/>
      <c r="AZ501" s="129"/>
      <c r="BA501" s="129"/>
      <c r="BB501" s="129"/>
      <c r="BC501" s="129"/>
      <c r="BD501" s="129"/>
      <c r="BE501" s="129"/>
      <c r="BF501" s="129"/>
      <c r="BG501" s="129"/>
      <c r="BH501" s="129"/>
      <c r="BI501" s="129"/>
      <c r="BJ501" s="129"/>
      <c r="BK501" s="129"/>
      <c r="BL501" s="129"/>
      <c r="BM501" s="129"/>
      <c r="BN501" s="129"/>
      <c r="BO501" s="129"/>
      <c r="BP501" s="129"/>
      <c r="BQ501" s="129"/>
      <c r="BR501" s="129"/>
    </row>
    <row r="502" ht="14.25" customHeight="1">
      <c r="AA502" s="129"/>
      <c r="AB502" s="129"/>
      <c r="AC502" s="129"/>
      <c r="AD502" s="129"/>
      <c r="AK502" s="129"/>
      <c r="AL502" s="129"/>
      <c r="AM502" s="129"/>
      <c r="AN502" s="129"/>
      <c r="AO502" s="129"/>
      <c r="AP502" s="129"/>
      <c r="AQ502" s="129"/>
      <c r="AT502" s="129"/>
      <c r="AU502" s="129"/>
      <c r="AV502" s="129"/>
      <c r="AY502" s="129"/>
      <c r="AZ502" s="129"/>
      <c r="BA502" s="129"/>
      <c r="BB502" s="129"/>
      <c r="BC502" s="129"/>
      <c r="BD502" s="129"/>
      <c r="BE502" s="129"/>
      <c r="BF502" s="129"/>
      <c r="BG502" s="129"/>
      <c r="BH502" s="129"/>
      <c r="BI502" s="129"/>
      <c r="BJ502" s="129"/>
      <c r="BK502" s="129"/>
      <c r="BL502" s="129"/>
      <c r="BM502" s="129"/>
      <c r="BN502" s="129"/>
      <c r="BO502" s="129"/>
      <c r="BP502" s="129"/>
      <c r="BQ502" s="129"/>
      <c r="BR502" s="129"/>
    </row>
    <row r="503" ht="14.25" customHeight="1">
      <c r="AA503" s="129"/>
      <c r="AB503" s="129"/>
      <c r="AC503" s="129"/>
      <c r="AD503" s="129"/>
      <c r="AK503" s="129"/>
      <c r="AL503" s="129"/>
      <c r="AM503" s="129"/>
      <c r="AN503" s="129"/>
      <c r="AO503" s="129"/>
      <c r="AP503" s="129"/>
      <c r="AQ503" s="129"/>
      <c r="AT503" s="129"/>
      <c r="AU503" s="129"/>
      <c r="AV503" s="129"/>
      <c r="AY503" s="129"/>
      <c r="AZ503" s="129"/>
      <c r="BA503" s="129"/>
      <c r="BB503" s="129"/>
      <c r="BC503" s="129"/>
      <c r="BD503" s="129"/>
      <c r="BE503" s="129"/>
      <c r="BF503" s="129"/>
      <c r="BG503" s="129"/>
      <c r="BH503" s="129"/>
      <c r="BI503" s="129"/>
      <c r="BJ503" s="129"/>
      <c r="BK503" s="129"/>
      <c r="BL503" s="129"/>
      <c r="BM503" s="129"/>
      <c r="BN503" s="129"/>
      <c r="BO503" s="129"/>
      <c r="BP503" s="129"/>
      <c r="BQ503" s="129"/>
      <c r="BR503" s="129"/>
    </row>
    <row r="504" ht="14.25" customHeight="1">
      <c r="AA504" s="129"/>
      <c r="AB504" s="129"/>
      <c r="AC504" s="129"/>
      <c r="AD504" s="129"/>
      <c r="AK504" s="129"/>
      <c r="AL504" s="129"/>
      <c r="AM504" s="129"/>
      <c r="AN504" s="129"/>
      <c r="AO504" s="129"/>
      <c r="AP504" s="129"/>
      <c r="AQ504" s="129"/>
      <c r="AT504" s="129"/>
      <c r="AU504" s="129"/>
      <c r="AV504" s="129"/>
      <c r="AY504" s="129"/>
      <c r="AZ504" s="129"/>
      <c r="BA504" s="129"/>
      <c r="BB504" s="129"/>
      <c r="BC504" s="129"/>
      <c r="BD504" s="129"/>
      <c r="BE504" s="129"/>
      <c r="BF504" s="129"/>
      <c r="BG504" s="129"/>
      <c r="BH504" s="129"/>
      <c r="BI504" s="129"/>
      <c r="BJ504" s="129"/>
      <c r="BK504" s="129"/>
      <c r="BL504" s="129"/>
      <c r="BM504" s="129"/>
      <c r="BN504" s="129"/>
      <c r="BO504" s="129"/>
      <c r="BP504" s="129"/>
      <c r="BQ504" s="129"/>
      <c r="BR504" s="129"/>
    </row>
    <row r="505" ht="14.25" customHeight="1">
      <c r="AA505" s="129"/>
      <c r="AB505" s="129"/>
      <c r="AC505" s="129"/>
      <c r="AD505" s="129"/>
      <c r="AK505" s="129"/>
      <c r="AL505" s="129"/>
      <c r="AM505" s="129"/>
      <c r="AN505" s="129"/>
      <c r="AO505" s="129"/>
      <c r="AP505" s="129"/>
      <c r="AQ505" s="129"/>
      <c r="AT505" s="129"/>
      <c r="AU505" s="129"/>
      <c r="AV505" s="129"/>
      <c r="AY505" s="129"/>
      <c r="AZ505" s="129"/>
      <c r="BA505" s="129"/>
      <c r="BB505" s="129"/>
      <c r="BC505" s="129"/>
      <c r="BD505" s="129"/>
      <c r="BE505" s="129"/>
      <c r="BF505" s="129"/>
      <c r="BG505" s="129"/>
      <c r="BH505" s="129"/>
      <c r="BI505" s="129"/>
      <c r="BJ505" s="129"/>
      <c r="BK505" s="129"/>
      <c r="BL505" s="129"/>
      <c r="BM505" s="129"/>
      <c r="BN505" s="129"/>
      <c r="BO505" s="129"/>
      <c r="BP505" s="129"/>
      <c r="BQ505" s="129"/>
      <c r="BR505" s="129"/>
    </row>
    <row r="506" ht="14.25" customHeight="1">
      <c r="AA506" s="129"/>
      <c r="AB506" s="129"/>
      <c r="AC506" s="129"/>
      <c r="AD506" s="129"/>
      <c r="AK506" s="129"/>
      <c r="AL506" s="129"/>
      <c r="AM506" s="129"/>
      <c r="AN506" s="129"/>
      <c r="AO506" s="129"/>
      <c r="AP506" s="129"/>
      <c r="AQ506" s="129"/>
      <c r="AT506" s="129"/>
      <c r="AU506" s="129"/>
      <c r="AV506" s="129"/>
      <c r="AY506" s="129"/>
      <c r="AZ506" s="129"/>
      <c r="BA506" s="129"/>
      <c r="BB506" s="129"/>
      <c r="BC506" s="129"/>
      <c r="BD506" s="129"/>
      <c r="BE506" s="129"/>
      <c r="BF506" s="129"/>
      <c r="BG506" s="129"/>
      <c r="BH506" s="129"/>
      <c r="BI506" s="129"/>
      <c r="BJ506" s="129"/>
      <c r="BK506" s="129"/>
      <c r="BL506" s="129"/>
      <c r="BM506" s="129"/>
      <c r="BN506" s="129"/>
      <c r="BO506" s="129"/>
      <c r="BP506" s="129"/>
      <c r="BQ506" s="129"/>
      <c r="BR506" s="129"/>
    </row>
    <row r="507" ht="14.25" customHeight="1">
      <c r="AA507" s="129"/>
      <c r="AB507" s="129"/>
      <c r="AC507" s="129"/>
      <c r="AD507" s="129"/>
      <c r="AK507" s="129"/>
      <c r="AL507" s="129"/>
      <c r="AM507" s="129"/>
      <c r="AN507" s="129"/>
      <c r="AO507" s="129"/>
      <c r="AP507" s="129"/>
      <c r="AQ507" s="129"/>
      <c r="AT507" s="129"/>
      <c r="AU507" s="129"/>
      <c r="AV507" s="129"/>
      <c r="AY507" s="129"/>
      <c r="AZ507" s="129"/>
      <c r="BA507" s="129"/>
      <c r="BB507" s="129"/>
      <c r="BC507" s="129"/>
      <c r="BD507" s="129"/>
      <c r="BE507" s="129"/>
      <c r="BF507" s="129"/>
      <c r="BG507" s="129"/>
      <c r="BH507" s="129"/>
      <c r="BI507" s="129"/>
      <c r="BJ507" s="129"/>
      <c r="BK507" s="129"/>
      <c r="BL507" s="129"/>
      <c r="BM507" s="129"/>
      <c r="BN507" s="129"/>
      <c r="BO507" s="129"/>
      <c r="BP507" s="129"/>
      <c r="BQ507" s="129"/>
      <c r="BR507" s="129"/>
    </row>
    <row r="508" ht="14.25" customHeight="1">
      <c r="AA508" s="129"/>
      <c r="AB508" s="129"/>
      <c r="AC508" s="129"/>
      <c r="AD508" s="129"/>
      <c r="AK508" s="129"/>
      <c r="AL508" s="129"/>
      <c r="AM508" s="129"/>
      <c r="AN508" s="129"/>
      <c r="AO508" s="129"/>
      <c r="AP508" s="129"/>
      <c r="AQ508" s="129"/>
      <c r="AT508" s="129"/>
      <c r="AU508" s="129"/>
      <c r="AV508" s="129"/>
      <c r="AY508" s="129"/>
      <c r="AZ508" s="129"/>
      <c r="BA508" s="129"/>
      <c r="BB508" s="129"/>
      <c r="BC508" s="129"/>
      <c r="BD508" s="129"/>
      <c r="BE508" s="129"/>
      <c r="BF508" s="129"/>
      <c r="BG508" s="129"/>
      <c r="BH508" s="129"/>
      <c r="BI508" s="129"/>
      <c r="BJ508" s="129"/>
      <c r="BK508" s="129"/>
      <c r="BL508" s="129"/>
      <c r="BM508" s="129"/>
      <c r="BN508" s="129"/>
      <c r="BO508" s="129"/>
      <c r="BP508" s="129"/>
      <c r="BQ508" s="129"/>
      <c r="BR508" s="129"/>
    </row>
    <row r="509" ht="14.25" customHeight="1">
      <c r="AA509" s="129"/>
      <c r="AB509" s="129"/>
      <c r="AC509" s="129"/>
      <c r="AD509" s="129"/>
      <c r="AK509" s="129"/>
      <c r="AL509" s="129"/>
      <c r="AM509" s="129"/>
      <c r="AN509" s="129"/>
      <c r="AO509" s="129"/>
      <c r="AP509" s="129"/>
      <c r="AQ509" s="129"/>
      <c r="AT509" s="129"/>
      <c r="AU509" s="129"/>
      <c r="AV509" s="129"/>
      <c r="AY509" s="129"/>
      <c r="AZ509" s="129"/>
      <c r="BA509" s="129"/>
      <c r="BB509" s="129"/>
      <c r="BC509" s="129"/>
      <c r="BD509" s="129"/>
      <c r="BE509" s="129"/>
      <c r="BF509" s="129"/>
      <c r="BG509" s="129"/>
      <c r="BH509" s="129"/>
      <c r="BI509" s="129"/>
      <c r="BJ509" s="129"/>
      <c r="BK509" s="129"/>
      <c r="BL509" s="129"/>
      <c r="BM509" s="129"/>
      <c r="BN509" s="129"/>
      <c r="BO509" s="129"/>
      <c r="BP509" s="129"/>
      <c r="BQ509" s="129"/>
      <c r="BR509" s="129"/>
    </row>
    <row r="510" ht="14.25" customHeight="1">
      <c r="AA510" s="129"/>
      <c r="AB510" s="129"/>
      <c r="AC510" s="129"/>
      <c r="AD510" s="129"/>
      <c r="AK510" s="129"/>
      <c r="AL510" s="129"/>
      <c r="AM510" s="129"/>
      <c r="AN510" s="129"/>
      <c r="AO510" s="129"/>
      <c r="AP510" s="129"/>
      <c r="AQ510" s="129"/>
      <c r="AT510" s="129"/>
      <c r="AU510" s="129"/>
      <c r="AV510" s="129"/>
      <c r="AY510" s="129"/>
      <c r="AZ510" s="129"/>
      <c r="BA510" s="129"/>
      <c r="BB510" s="129"/>
      <c r="BC510" s="129"/>
      <c r="BD510" s="129"/>
      <c r="BE510" s="129"/>
      <c r="BF510" s="129"/>
      <c r="BG510" s="129"/>
      <c r="BH510" s="129"/>
      <c r="BI510" s="129"/>
      <c r="BJ510" s="129"/>
      <c r="BK510" s="129"/>
      <c r="BL510" s="129"/>
      <c r="BM510" s="129"/>
      <c r="BN510" s="129"/>
      <c r="BO510" s="129"/>
      <c r="BP510" s="129"/>
      <c r="BQ510" s="129"/>
      <c r="BR510" s="129"/>
    </row>
    <row r="511" ht="14.25" customHeight="1">
      <c r="AA511" s="129"/>
      <c r="AB511" s="129"/>
      <c r="AC511" s="129"/>
      <c r="AD511" s="129"/>
      <c r="AK511" s="129"/>
      <c r="AL511" s="129"/>
      <c r="AM511" s="129"/>
      <c r="AN511" s="129"/>
      <c r="AO511" s="129"/>
      <c r="AP511" s="129"/>
      <c r="AQ511" s="129"/>
      <c r="AT511" s="129"/>
      <c r="AU511" s="129"/>
      <c r="AV511" s="129"/>
      <c r="AY511" s="129"/>
      <c r="AZ511" s="129"/>
      <c r="BA511" s="129"/>
      <c r="BB511" s="129"/>
      <c r="BC511" s="129"/>
      <c r="BD511" s="129"/>
      <c r="BE511" s="129"/>
      <c r="BF511" s="129"/>
      <c r="BG511" s="129"/>
      <c r="BH511" s="129"/>
      <c r="BI511" s="129"/>
      <c r="BJ511" s="129"/>
      <c r="BK511" s="129"/>
      <c r="BL511" s="129"/>
      <c r="BM511" s="129"/>
      <c r="BN511" s="129"/>
      <c r="BO511" s="129"/>
      <c r="BP511" s="129"/>
      <c r="BQ511" s="129"/>
      <c r="BR511" s="129"/>
    </row>
    <row r="512" ht="14.25" customHeight="1">
      <c r="AA512" s="129"/>
      <c r="AB512" s="129"/>
      <c r="AC512" s="129"/>
      <c r="AD512" s="129"/>
      <c r="AK512" s="129"/>
      <c r="AL512" s="129"/>
      <c r="AM512" s="129"/>
      <c r="AN512" s="129"/>
      <c r="AO512" s="129"/>
      <c r="AP512" s="129"/>
      <c r="AQ512" s="129"/>
      <c r="AT512" s="129"/>
      <c r="AU512" s="129"/>
      <c r="AV512" s="129"/>
      <c r="AY512" s="129"/>
      <c r="AZ512" s="129"/>
      <c r="BA512" s="129"/>
      <c r="BB512" s="129"/>
      <c r="BC512" s="129"/>
      <c r="BD512" s="129"/>
      <c r="BE512" s="129"/>
      <c r="BF512" s="129"/>
      <c r="BG512" s="129"/>
      <c r="BH512" s="129"/>
      <c r="BI512" s="129"/>
      <c r="BJ512" s="129"/>
      <c r="BK512" s="129"/>
      <c r="BL512" s="129"/>
      <c r="BM512" s="129"/>
      <c r="BN512" s="129"/>
      <c r="BO512" s="129"/>
      <c r="BP512" s="129"/>
      <c r="BQ512" s="129"/>
      <c r="BR512" s="129"/>
    </row>
    <row r="513" ht="14.25" customHeight="1">
      <c r="AA513" s="129"/>
      <c r="AB513" s="129"/>
      <c r="AC513" s="129"/>
      <c r="AD513" s="129"/>
      <c r="AK513" s="129"/>
      <c r="AL513" s="129"/>
      <c r="AM513" s="129"/>
      <c r="AN513" s="129"/>
      <c r="AO513" s="129"/>
      <c r="AP513" s="129"/>
      <c r="AQ513" s="129"/>
      <c r="AT513" s="129"/>
      <c r="AU513" s="129"/>
      <c r="AV513" s="129"/>
      <c r="AY513" s="129"/>
      <c r="AZ513" s="129"/>
      <c r="BA513" s="129"/>
      <c r="BB513" s="129"/>
      <c r="BC513" s="129"/>
      <c r="BD513" s="129"/>
      <c r="BE513" s="129"/>
      <c r="BF513" s="129"/>
      <c r="BG513" s="129"/>
      <c r="BH513" s="129"/>
      <c r="BI513" s="129"/>
      <c r="BJ513" s="129"/>
      <c r="BK513" s="129"/>
      <c r="BL513" s="129"/>
      <c r="BM513" s="129"/>
      <c r="BN513" s="129"/>
      <c r="BO513" s="129"/>
      <c r="BP513" s="129"/>
      <c r="BQ513" s="129"/>
      <c r="BR513" s="129"/>
    </row>
    <row r="514" ht="14.25" customHeight="1">
      <c r="AA514" s="129"/>
      <c r="AB514" s="129"/>
      <c r="AC514" s="129"/>
      <c r="AD514" s="129"/>
      <c r="AK514" s="129"/>
      <c r="AL514" s="129"/>
      <c r="AM514" s="129"/>
      <c r="AN514" s="129"/>
      <c r="AO514" s="129"/>
      <c r="AP514" s="129"/>
      <c r="AQ514" s="129"/>
      <c r="AT514" s="129"/>
      <c r="AU514" s="129"/>
      <c r="AV514" s="129"/>
      <c r="AY514" s="129"/>
      <c r="AZ514" s="129"/>
      <c r="BA514" s="129"/>
      <c r="BB514" s="129"/>
      <c r="BC514" s="129"/>
      <c r="BD514" s="129"/>
      <c r="BE514" s="129"/>
      <c r="BF514" s="129"/>
      <c r="BG514" s="129"/>
      <c r="BH514" s="129"/>
      <c r="BI514" s="129"/>
      <c r="BJ514" s="129"/>
      <c r="BK514" s="129"/>
      <c r="BL514" s="129"/>
      <c r="BM514" s="129"/>
      <c r="BN514" s="129"/>
      <c r="BO514" s="129"/>
      <c r="BP514" s="129"/>
      <c r="BQ514" s="129"/>
      <c r="BR514" s="129"/>
    </row>
    <row r="515" ht="14.25" customHeight="1">
      <c r="AA515" s="129"/>
      <c r="AB515" s="129"/>
      <c r="AC515" s="129"/>
      <c r="AD515" s="129"/>
      <c r="AK515" s="129"/>
      <c r="AL515" s="129"/>
      <c r="AM515" s="129"/>
      <c r="AN515" s="129"/>
      <c r="AO515" s="129"/>
      <c r="AP515" s="129"/>
      <c r="AQ515" s="129"/>
      <c r="AT515" s="129"/>
      <c r="AU515" s="129"/>
      <c r="AV515" s="129"/>
      <c r="AY515" s="129"/>
      <c r="AZ515" s="129"/>
      <c r="BA515" s="129"/>
      <c r="BB515" s="129"/>
      <c r="BC515" s="129"/>
      <c r="BD515" s="129"/>
      <c r="BE515" s="129"/>
      <c r="BF515" s="129"/>
      <c r="BG515" s="129"/>
      <c r="BH515" s="129"/>
      <c r="BI515" s="129"/>
      <c r="BJ515" s="129"/>
      <c r="BK515" s="129"/>
      <c r="BL515" s="129"/>
      <c r="BM515" s="129"/>
      <c r="BN515" s="129"/>
      <c r="BO515" s="129"/>
      <c r="BP515" s="129"/>
      <c r="BQ515" s="129"/>
      <c r="BR515" s="129"/>
    </row>
    <row r="516" ht="14.25" customHeight="1">
      <c r="AA516" s="129"/>
      <c r="AB516" s="129"/>
      <c r="AC516" s="129"/>
      <c r="AD516" s="129"/>
      <c r="AK516" s="129"/>
      <c r="AL516" s="129"/>
      <c r="AM516" s="129"/>
      <c r="AN516" s="129"/>
      <c r="AO516" s="129"/>
      <c r="AP516" s="129"/>
      <c r="AQ516" s="129"/>
      <c r="AT516" s="129"/>
      <c r="AU516" s="129"/>
      <c r="AV516" s="129"/>
      <c r="AY516" s="129"/>
      <c r="AZ516" s="129"/>
      <c r="BA516" s="129"/>
      <c r="BB516" s="129"/>
      <c r="BC516" s="129"/>
      <c r="BD516" s="129"/>
      <c r="BE516" s="129"/>
      <c r="BF516" s="129"/>
      <c r="BG516" s="129"/>
      <c r="BH516" s="129"/>
      <c r="BI516" s="129"/>
      <c r="BJ516" s="129"/>
      <c r="BK516" s="129"/>
      <c r="BL516" s="129"/>
      <c r="BM516" s="129"/>
      <c r="BN516" s="129"/>
      <c r="BO516" s="129"/>
      <c r="BP516" s="129"/>
      <c r="BQ516" s="129"/>
      <c r="BR516" s="129"/>
    </row>
    <row r="517" ht="14.25" customHeight="1">
      <c r="AA517" s="129"/>
      <c r="AB517" s="129"/>
      <c r="AC517" s="129"/>
      <c r="AD517" s="129"/>
      <c r="AK517" s="129"/>
      <c r="AL517" s="129"/>
      <c r="AM517" s="129"/>
      <c r="AN517" s="129"/>
      <c r="AO517" s="129"/>
      <c r="AP517" s="129"/>
      <c r="AQ517" s="129"/>
      <c r="AT517" s="129"/>
      <c r="AU517" s="129"/>
      <c r="AV517" s="129"/>
      <c r="AY517" s="129"/>
      <c r="AZ517" s="129"/>
      <c r="BA517" s="129"/>
      <c r="BB517" s="129"/>
      <c r="BC517" s="129"/>
      <c r="BD517" s="129"/>
      <c r="BE517" s="129"/>
      <c r="BF517" s="129"/>
      <c r="BG517" s="129"/>
      <c r="BH517" s="129"/>
      <c r="BI517" s="129"/>
      <c r="BJ517" s="129"/>
      <c r="BK517" s="129"/>
      <c r="BL517" s="129"/>
      <c r="BM517" s="129"/>
      <c r="BN517" s="129"/>
      <c r="BO517" s="129"/>
      <c r="BP517" s="129"/>
      <c r="BQ517" s="129"/>
      <c r="BR517" s="129"/>
    </row>
    <row r="518" ht="14.25" customHeight="1">
      <c r="AA518" s="129"/>
      <c r="AB518" s="129"/>
      <c r="AC518" s="129"/>
      <c r="AD518" s="129"/>
      <c r="AK518" s="129"/>
      <c r="AL518" s="129"/>
      <c r="AM518" s="129"/>
      <c r="AN518" s="129"/>
      <c r="AO518" s="129"/>
      <c r="AP518" s="129"/>
      <c r="AQ518" s="129"/>
      <c r="AT518" s="129"/>
      <c r="AU518" s="129"/>
      <c r="AV518" s="129"/>
      <c r="AY518" s="129"/>
      <c r="AZ518" s="129"/>
      <c r="BA518" s="129"/>
      <c r="BB518" s="129"/>
      <c r="BC518" s="129"/>
      <c r="BD518" s="129"/>
      <c r="BE518" s="129"/>
      <c r="BF518" s="129"/>
      <c r="BG518" s="129"/>
      <c r="BH518" s="129"/>
      <c r="BI518" s="129"/>
      <c r="BJ518" s="129"/>
      <c r="BK518" s="129"/>
      <c r="BL518" s="129"/>
      <c r="BM518" s="129"/>
      <c r="BN518" s="129"/>
      <c r="BO518" s="129"/>
      <c r="BP518" s="129"/>
      <c r="BQ518" s="129"/>
      <c r="BR518" s="129"/>
    </row>
    <row r="519" ht="14.25" customHeight="1">
      <c r="AA519" s="129"/>
      <c r="AB519" s="129"/>
      <c r="AC519" s="129"/>
      <c r="AD519" s="129"/>
      <c r="AK519" s="129"/>
      <c r="AL519" s="129"/>
      <c r="AM519" s="129"/>
      <c r="AN519" s="129"/>
      <c r="AO519" s="129"/>
      <c r="AP519" s="129"/>
      <c r="AQ519" s="129"/>
      <c r="AT519" s="129"/>
      <c r="AU519" s="129"/>
      <c r="AV519" s="129"/>
      <c r="AY519" s="129"/>
      <c r="AZ519" s="129"/>
      <c r="BA519" s="129"/>
      <c r="BB519" s="129"/>
      <c r="BC519" s="129"/>
      <c r="BD519" s="129"/>
      <c r="BE519" s="129"/>
      <c r="BF519" s="129"/>
      <c r="BG519" s="129"/>
      <c r="BH519" s="129"/>
      <c r="BI519" s="129"/>
      <c r="BJ519" s="129"/>
      <c r="BK519" s="129"/>
      <c r="BL519" s="129"/>
      <c r="BM519" s="129"/>
      <c r="BN519" s="129"/>
      <c r="BO519" s="129"/>
      <c r="BP519" s="129"/>
      <c r="BQ519" s="129"/>
      <c r="BR519" s="129"/>
    </row>
    <row r="520" ht="14.25" customHeight="1">
      <c r="AA520" s="129"/>
      <c r="AB520" s="129"/>
      <c r="AC520" s="129"/>
      <c r="AD520" s="129"/>
      <c r="AK520" s="129"/>
      <c r="AL520" s="129"/>
      <c r="AM520" s="129"/>
      <c r="AN520" s="129"/>
      <c r="AO520" s="129"/>
      <c r="AP520" s="129"/>
      <c r="AQ520" s="129"/>
      <c r="AT520" s="129"/>
      <c r="AU520" s="129"/>
      <c r="AV520" s="129"/>
      <c r="AY520" s="129"/>
      <c r="AZ520" s="129"/>
      <c r="BA520" s="129"/>
      <c r="BB520" s="129"/>
      <c r="BC520" s="129"/>
      <c r="BD520" s="129"/>
      <c r="BE520" s="129"/>
      <c r="BF520" s="129"/>
      <c r="BG520" s="129"/>
      <c r="BH520" s="129"/>
      <c r="BI520" s="129"/>
      <c r="BJ520" s="129"/>
      <c r="BK520" s="129"/>
      <c r="BL520" s="129"/>
      <c r="BM520" s="129"/>
      <c r="BN520" s="129"/>
      <c r="BO520" s="129"/>
      <c r="BP520" s="129"/>
      <c r="BQ520" s="129"/>
      <c r="BR520" s="129"/>
    </row>
    <row r="521" ht="14.25" customHeight="1">
      <c r="AA521" s="129"/>
      <c r="AB521" s="129"/>
      <c r="AC521" s="129"/>
      <c r="AD521" s="129"/>
      <c r="AK521" s="129"/>
      <c r="AL521" s="129"/>
      <c r="AM521" s="129"/>
      <c r="AN521" s="129"/>
      <c r="AO521" s="129"/>
      <c r="AP521" s="129"/>
      <c r="AQ521" s="129"/>
      <c r="AT521" s="129"/>
      <c r="AU521" s="129"/>
      <c r="AV521" s="129"/>
      <c r="AY521" s="129"/>
      <c r="AZ521" s="129"/>
      <c r="BA521" s="129"/>
      <c r="BB521" s="129"/>
      <c r="BC521" s="129"/>
      <c r="BD521" s="129"/>
      <c r="BE521" s="129"/>
      <c r="BF521" s="129"/>
      <c r="BG521" s="129"/>
      <c r="BH521" s="129"/>
      <c r="BI521" s="129"/>
      <c r="BJ521" s="129"/>
      <c r="BK521" s="129"/>
      <c r="BL521" s="129"/>
      <c r="BM521" s="129"/>
      <c r="BN521" s="129"/>
      <c r="BO521" s="129"/>
      <c r="BP521" s="129"/>
      <c r="BQ521" s="129"/>
      <c r="BR521" s="129"/>
    </row>
    <row r="522" ht="14.25" customHeight="1">
      <c r="AA522" s="129"/>
      <c r="AB522" s="129"/>
      <c r="AC522" s="129"/>
      <c r="AD522" s="129"/>
      <c r="AK522" s="129"/>
      <c r="AL522" s="129"/>
      <c r="AM522" s="129"/>
      <c r="AN522" s="129"/>
      <c r="AO522" s="129"/>
      <c r="AP522" s="129"/>
      <c r="AQ522" s="129"/>
      <c r="AT522" s="129"/>
      <c r="AU522" s="129"/>
      <c r="AV522" s="129"/>
      <c r="AY522" s="129"/>
      <c r="AZ522" s="129"/>
      <c r="BA522" s="129"/>
      <c r="BB522" s="129"/>
      <c r="BC522" s="129"/>
      <c r="BD522" s="129"/>
      <c r="BE522" s="129"/>
      <c r="BF522" s="129"/>
      <c r="BG522" s="129"/>
      <c r="BH522" s="129"/>
      <c r="BI522" s="129"/>
      <c r="BJ522" s="129"/>
      <c r="BK522" s="129"/>
      <c r="BL522" s="129"/>
      <c r="BM522" s="129"/>
      <c r="BN522" s="129"/>
      <c r="BO522" s="129"/>
      <c r="BP522" s="129"/>
      <c r="BQ522" s="129"/>
      <c r="BR522" s="129"/>
    </row>
    <row r="523" ht="14.25" customHeight="1">
      <c r="AA523" s="129"/>
      <c r="AB523" s="129"/>
      <c r="AC523" s="129"/>
      <c r="AD523" s="129"/>
      <c r="AK523" s="129"/>
      <c r="AL523" s="129"/>
      <c r="AM523" s="129"/>
      <c r="AN523" s="129"/>
      <c r="AO523" s="129"/>
      <c r="AP523" s="129"/>
      <c r="AQ523" s="129"/>
      <c r="AT523" s="129"/>
      <c r="AU523" s="129"/>
      <c r="AV523" s="129"/>
      <c r="AY523" s="129"/>
      <c r="AZ523" s="129"/>
      <c r="BA523" s="129"/>
      <c r="BB523" s="129"/>
      <c r="BC523" s="129"/>
      <c r="BD523" s="129"/>
      <c r="BE523" s="129"/>
      <c r="BF523" s="129"/>
      <c r="BG523" s="129"/>
      <c r="BH523" s="129"/>
      <c r="BI523" s="129"/>
      <c r="BJ523" s="129"/>
      <c r="BK523" s="129"/>
      <c r="BL523" s="129"/>
      <c r="BM523" s="129"/>
      <c r="BN523" s="129"/>
      <c r="BO523" s="129"/>
      <c r="BP523" s="129"/>
      <c r="BQ523" s="129"/>
      <c r="BR523" s="129"/>
    </row>
    <row r="524" ht="14.25" customHeight="1">
      <c r="AA524" s="129"/>
      <c r="AB524" s="129"/>
      <c r="AC524" s="129"/>
      <c r="AD524" s="129"/>
      <c r="AK524" s="129"/>
      <c r="AL524" s="129"/>
      <c r="AM524" s="129"/>
      <c r="AN524" s="129"/>
      <c r="AO524" s="129"/>
      <c r="AP524" s="129"/>
      <c r="AQ524" s="129"/>
      <c r="AT524" s="129"/>
      <c r="AU524" s="129"/>
      <c r="AV524" s="129"/>
      <c r="AY524" s="129"/>
      <c r="AZ524" s="129"/>
      <c r="BA524" s="129"/>
      <c r="BB524" s="129"/>
      <c r="BC524" s="129"/>
      <c r="BD524" s="129"/>
      <c r="BE524" s="129"/>
      <c r="BF524" s="129"/>
      <c r="BG524" s="129"/>
      <c r="BH524" s="129"/>
      <c r="BI524" s="129"/>
      <c r="BJ524" s="129"/>
      <c r="BK524" s="129"/>
      <c r="BL524" s="129"/>
      <c r="BM524" s="129"/>
      <c r="BN524" s="129"/>
      <c r="BO524" s="129"/>
      <c r="BP524" s="129"/>
      <c r="BQ524" s="129"/>
      <c r="BR524" s="129"/>
    </row>
    <row r="525" ht="14.25" customHeight="1">
      <c r="AA525" s="129"/>
      <c r="AB525" s="129"/>
      <c r="AC525" s="129"/>
      <c r="AD525" s="129"/>
      <c r="AK525" s="129"/>
      <c r="AL525" s="129"/>
      <c r="AM525" s="129"/>
      <c r="AN525" s="129"/>
      <c r="AO525" s="129"/>
      <c r="AP525" s="129"/>
      <c r="AQ525" s="129"/>
      <c r="AT525" s="129"/>
      <c r="AU525" s="129"/>
      <c r="AV525" s="129"/>
      <c r="AY525" s="129"/>
      <c r="AZ525" s="129"/>
      <c r="BA525" s="129"/>
      <c r="BB525" s="129"/>
      <c r="BC525" s="129"/>
      <c r="BD525" s="129"/>
      <c r="BE525" s="129"/>
      <c r="BF525" s="129"/>
      <c r="BG525" s="129"/>
      <c r="BH525" s="129"/>
      <c r="BI525" s="129"/>
      <c r="BJ525" s="129"/>
      <c r="BK525" s="129"/>
      <c r="BL525" s="129"/>
      <c r="BM525" s="129"/>
      <c r="BN525" s="129"/>
      <c r="BO525" s="129"/>
      <c r="BP525" s="129"/>
      <c r="BQ525" s="129"/>
      <c r="BR525" s="129"/>
    </row>
    <row r="526" ht="14.25" customHeight="1">
      <c r="AA526" s="129"/>
      <c r="AB526" s="129"/>
      <c r="AC526" s="129"/>
      <c r="AD526" s="129"/>
      <c r="AK526" s="129"/>
      <c r="AL526" s="129"/>
      <c r="AM526" s="129"/>
      <c r="AN526" s="129"/>
      <c r="AO526" s="129"/>
      <c r="AP526" s="129"/>
      <c r="AQ526" s="129"/>
      <c r="AT526" s="129"/>
      <c r="AU526" s="129"/>
      <c r="AV526" s="129"/>
      <c r="AY526" s="129"/>
      <c r="AZ526" s="129"/>
      <c r="BA526" s="129"/>
      <c r="BB526" s="129"/>
      <c r="BC526" s="129"/>
      <c r="BD526" s="129"/>
      <c r="BE526" s="129"/>
      <c r="BF526" s="129"/>
      <c r="BG526" s="129"/>
      <c r="BH526" s="129"/>
      <c r="BI526" s="129"/>
      <c r="BJ526" s="129"/>
      <c r="BK526" s="129"/>
      <c r="BL526" s="129"/>
      <c r="BM526" s="129"/>
      <c r="BN526" s="129"/>
      <c r="BO526" s="129"/>
      <c r="BP526" s="129"/>
      <c r="BQ526" s="129"/>
      <c r="BR526" s="129"/>
    </row>
    <row r="527" ht="14.25" customHeight="1">
      <c r="AA527" s="129"/>
      <c r="AB527" s="129"/>
      <c r="AC527" s="129"/>
      <c r="AD527" s="129"/>
      <c r="AK527" s="129"/>
      <c r="AL527" s="129"/>
      <c r="AM527" s="129"/>
      <c r="AN527" s="129"/>
      <c r="AO527" s="129"/>
      <c r="AP527" s="129"/>
      <c r="AQ527" s="129"/>
      <c r="AT527" s="129"/>
      <c r="AU527" s="129"/>
      <c r="AV527" s="129"/>
      <c r="AY527" s="129"/>
      <c r="AZ527" s="129"/>
      <c r="BA527" s="129"/>
      <c r="BB527" s="129"/>
      <c r="BC527" s="129"/>
      <c r="BD527" s="129"/>
      <c r="BE527" s="129"/>
      <c r="BF527" s="129"/>
      <c r="BG527" s="129"/>
      <c r="BH527" s="129"/>
      <c r="BI527" s="129"/>
      <c r="BJ527" s="129"/>
      <c r="BK527" s="129"/>
      <c r="BL527" s="129"/>
      <c r="BM527" s="129"/>
      <c r="BN527" s="129"/>
      <c r="BO527" s="129"/>
      <c r="BP527" s="129"/>
      <c r="BQ527" s="129"/>
      <c r="BR527" s="129"/>
    </row>
    <row r="528" ht="14.25" customHeight="1">
      <c r="AA528" s="129"/>
      <c r="AB528" s="129"/>
      <c r="AC528" s="129"/>
      <c r="AD528" s="129"/>
      <c r="AK528" s="129"/>
      <c r="AL528" s="129"/>
      <c r="AM528" s="129"/>
      <c r="AN528" s="129"/>
      <c r="AO528" s="129"/>
      <c r="AP528" s="129"/>
      <c r="AQ528" s="129"/>
      <c r="AT528" s="129"/>
      <c r="AU528" s="129"/>
      <c r="AV528" s="129"/>
      <c r="AY528" s="129"/>
      <c r="AZ528" s="129"/>
      <c r="BA528" s="129"/>
      <c r="BB528" s="129"/>
      <c r="BC528" s="129"/>
      <c r="BD528" s="129"/>
      <c r="BE528" s="129"/>
      <c r="BF528" s="129"/>
      <c r="BG528" s="129"/>
      <c r="BH528" s="129"/>
      <c r="BI528" s="129"/>
      <c r="BJ528" s="129"/>
      <c r="BK528" s="129"/>
      <c r="BL528" s="129"/>
      <c r="BM528" s="129"/>
      <c r="BN528" s="129"/>
      <c r="BO528" s="129"/>
      <c r="BP528" s="129"/>
      <c r="BQ528" s="129"/>
      <c r="BR528" s="129"/>
    </row>
    <row r="529" ht="14.25" customHeight="1">
      <c r="AA529" s="129"/>
      <c r="AB529" s="129"/>
      <c r="AC529" s="129"/>
      <c r="AD529" s="129"/>
      <c r="AK529" s="129"/>
      <c r="AL529" s="129"/>
      <c r="AM529" s="129"/>
      <c r="AN529" s="129"/>
      <c r="AO529" s="129"/>
      <c r="AP529" s="129"/>
      <c r="AQ529" s="129"/>
      <c r="AT529" s="129"/>
      <c r="AU529" s="129"/>
      <c r="AV529" s="129"/>
      <c r="AY529" s="129"/>
      <c r="AZ529" s="129"/>
      <c r="BA529" s="129"/>
      <c r="BB529" s="129"/>
      <c r="BC529" s="129"/>
      <c r="BD529" s="129"/>
      <c r="BE529" s="129"/>
      <c r="BF529" s="129"/>
      <c r="BG529" s="129"/>
      <c r="BH529" s="129"/>
      <c r="BI529" s="129"/>
      <c r="BJ529" s="129"/>
      <c r="BK529" s="129"/>
      <c r="BL529" s="129"/>
      <c r="BM529" s="129"/>
      <c r="BN529" s="129"/>
      <c r="BO529" s="129"/>
      <c r="BP529" s="129"/>
      <c r="BQ529" s="129"/>
      <c r="BR529" s="129"/>
    </row>
    <row r="530" ht="14.25" customHeight="1">
      <c r="AA530" s="129"/>
      <c r="AB530" s="129"/>
      <c r="AC530" s="129"/>
      <c r="AD530" s="129"/>
      <c r="AK530" s="129"/>
      <c r="AL530" s="129"/>
      <c r="AM530" s="129"/>
      <c r="AN530" s="129"/>
      <c r="AO530" s="129"/>
      <c r="AP530" s="129"/>
      <c r="AQ530" s="129"/>
      <c r="AT530" s="129"/>
      <c r="AU530" s="129"/>
      <c r="AV530" s="129"/>
      <c r="AY530" s="129"/>
      <c r="AZ530" s="129"/>
      <c r="BA530" s="129"/>
      <c r="BB530" s="129"/>
      <c r="BC530" s="129"/>
      <c r="BD530" s="129"/>
      <c r="BE530" s="129"/>
      <c r="BF530" s="129"/>
      <c r="BG530" s="129"/>
      <c r="BH530" s="129"/>
      <c r="BI530" s="129"/>
      <c r="BJ530" s="129"/>
      <c r="BK530" s="129"/>
      <c r="BL530" s="129"/>
      <c r="BM530" s="129"/>
      <c r="BN530" s="129"/>
      <c r="BO530" s="129"/>
      <c r="BP530" s="129"/>
      <c r="BQ530" s="129"/>
      <c r="BR530" s="129"/>
    </row>
    <row r="531" ht="14.25" customHeight="1">
      <c r="AA531" s="129"/>
      <c r="AB531" s="129"/>
      <c r="AC531" s="129"/>
      <c r="AD531" s="129"/>
      <c r="AK531" s="129"/>
      <c r="AL531" s="129"/>
      <c r="AM531" s="129"/>
      <c r="AN531" s="129"/>
      <c r="AO531" s="129"/>
      <c r="AP531" s="129"/>
      <c r="AQ531" s="129"/>
      <c r="AT531" s="129"/>
      <c r="AU531" s="129"/>
      <c r="AV531" s="129"/>
      <c r="AY531" s="129"/>
      <c r="AZ531" s="129"/>
      <c r="BA531" s="129"/>
      <c r="BB531" s="129"/>
      <c r="BC531" s="129"/>
      <c r="BD531" s="129"/>
      <c r="BE531" s="129"/>
      <c r="BF531" s="129"/>
      <c r="BG531" s="129"/>
      <c r="BH531" s="129"/>
      <c r="BI531" s="129"/>
      <c r="BJ531" s="129"/>
      <c r="BK531" s="129"/>
      <c r="BL531" s="129"/>
      <c r="BM531" s="129"/>
      <c r="BN531" s="129"/>
      <c r="BO531" s="129"/>
      <c r="BP531" s="129"/>
      <c r="BQ531" s="129"/>
      <c r="BR531" s="129"/>
    </row>
    <row r="532" ht="14.25" customHeight="1">
      <c r="AA532" s="129"/>
      <c r="AB532" s="129"/>
      <c r="AC532" s="129"/>
      <c r="AD532" s="129"/>
      <c r="AK532" s="129"/>
      <c r="AL532" s="129"/>
      <c r="AM532" s="129"/>
      <c r="AN532" s="129"/>
      <c r="AO532" s="129"/>
      <c r="AP532" s="129"/>
      <c r="AQ532" s="129"/>
      <c r="AT532" s="129"/>
      <c r="AU532" s="129"/>
      <c r="AV532" s="129"/>
      <c r="AY532" s="129"/>
      <c r="AZ532" s="129"/>
      <c r="BA532" s="129"/>
      <c r="BB532" s="129"/>
      <c r="BC532" s="129"/>
      <c r="BD532" s="129"/>
      <c r="BE532" s="129"/>
      <c r="BF532" s="129"/>
      <c r="BG532" s="129"/>
      <c r="BH532" s="129"/>
      <c r="BI532" s="129"/>
      <c r="BJ532" s="129"/>
      <c r="BK532" s="129"/>
      <c r="BL532" s="129"/>
      <c r="BM532" s="129"/>
      <c r="BN532" s="129"/>
      <c r="BO532" s="129"/>
      <c r="BP532" s="129"/>
      <c r="BQ532" s="129"/>
      <c r="BR532" s="129"/>
    </row>
    <row r="533" ht="14.25" customHeight="1">
      <c r="AA533" s="129"/>
      <c r="AB533" s="129"/>
      <c r="AC533" s="129"/>
      <c r="AD533" s="129"/>
      <c r="AK533" s="129"/>
      <c r="AL533" s="129"/>
      <c r="AM533" s="129"/>
      <c r="AN533" s="129"/>
      <c r="AO533" s="129"/>
      <c r="AP533" s="129"/>
      <c r="AQ533" s="129"/>
      <c r="AT533" s="129"/>
      <c r="AU533" s="129"/>
      <c r="AV533" s="129"/>
      <c r="AY533" s="129"/>
      <c r="AZ533" s="129"/>
      <c r="BA533" s="129"/>
      <c r="BB533" s="129"/>
      <c r="BC533" s="129"/>
      <c r="BD533" s="129"/>
      <c r="BE533" s="129"/>
      <c r="BF533" s="129"/>
      <c r="BG533" s="129"/>
      <c r="BH533" s="129"/>
      <c r="BI533" s="129"/>
      <c r="BJ533" s="129"/>
      <c r="BK533" s="129"/>
      <c r="BL533" s="129"/>
      <c r="BM533" s="129"/>
      <c r="BN533" s="129"/>
      <c r="BO533" s="129"/>
      <c r="BP533" s="129"/>
      <c r="BQ533" s="129"/>
      <c r="BR533" s="129"/>
    </row>
    <row r="534" ht="14.25" customHeight="1">
      <c r="AA534" s="129"/>
      <c r="AB534" s="129"/>
      <c r="AC534" s="129"/>
      <c r="AD534" s="129"/>
      <c r="AK534" s="129"/>
      <c r="AL534" s="129"/>
      <c r="AM534" s="129"/>
      <c r="AN534" s="129"/>
      <c r="AO534" s="129"/>
      <c r="AP534" s="129"/>
      <c r="AQ534" s="129"/>
      <c r="AT534" s="129"/>
      <c r="AU534" s="129"/>
      <c r="AV534" s="129"/>
      <c r="AY534" s="129"/>
      <c r="AZ534" s="129"/>
      <c r="BA534" s="129"/>
      <c r="BB534" s="129"/>
      <c r="BC534" s="129"/>
      <c r="BD534" s="129"/>
      <c r="BE534" s="129"/>
      <c r="BF534" s="129"/>
      <c r="BG534" s="129"/>
      <c r="BH534" s="129"/>
      <c r="BI534" s="129"/>
      <c r="BJ534" s="129"/>
      <c r="BK534" s="129"/>
      <c r="BL534" s="129"/>
      <c r="BM534" s="129"/>
      <c r="BN534" s="129"/>
      <c r="BO534" s="129"/>
      <c r="BP534" s="129"/>
      <c r="BQ534" s="129"/>
      <c r="BR534" s="129"/>
    </row>
    <row r="535" ht="14.25" customHeight="1">
      <c r="AA535" s="129"/>
      <c r="AB535" s="129"/>
      <c r="AC535" s="129"/>
      <c r="AD535" s="129"/>
      <c r="AK535" s="129"/>
      <c r="AL535" s="129"/>
      <c r="AM535" s="129"/>
      <c r="AN535" s="129"/>
      <c r="AO535" s="129"/>
      <c r="AP535" s="129"/>
      <c r="AQ535" s="129"/>
      <c r="AT535" s="129"/>
      <c r="AU535" s="129"/>
      <c r="AV535" s="129"/>
      <c r="AY535" s="129"/>
      <c r="AZ535" s="129"/>
      <c r="BA535" s="129"/>
      <c r="BB535" s="129"/>
      <c r="BC535" s="129"/>
      <c r="BD535" s="129"/>
      <c r="BE535" s="129"/>
      <c r="BF535" s="129"/>
      <c r="BG535" s="129"/>
      <c r="BH535" s="129"/>
      <c r="BI535" s="129"/>
      <c r="BJ535" s="129"/>
      <c r="BK535" s="129"/>
      <c r="BL535" s="129"/>
      <c r="BM535" s="129"/>
      <c r="BN535" s="129"/>
      <c r="BO535" s="129"/>
      <c r="BP535" s="129"/>
      <c r="BQ535" s="129"/>
      <c r="BR535" s="129"/>
    </row>
    <row r="536" ht="14.25" customHeight="1">
      <c r="AA536" s="129"/>
      <c r="AB536" s="129"/>
      <c r="AC536" s="129"/>
      <c r="AD536" s="129"/>
      <c r="AK536" s="129"/>
      <c r="AL536" s="129"/>
      <c r="AM536" s="129"/>
      <c r="AN536" s="129"/>
      <c r="AO536" s="129"/>
      <c r="AP536" s="129"/>
      <c r="AQ536" s="129"/>
      <c r="AT536" s="129"/>
      <c r="AU536" s="129"/>
      <c r="AV536" s="129"/>
      <c r="AY536" s="129"/>
      <c r="AZ536" s="129"/>
      <c r="BA536" s="129"/>
      <c r="BB536" s="129"/>
      <c r="BC536" s="129"/>
      <c r="BD536" s="129"/>
      <c r="BE536" s="129"/>
      <c r="BF536" s="129"/>
      <c r="BG536" s="129"/>
      <c r="BH536" s="129"/>
      <c r="BI536" s="129"/>
      <c r="BJ536" s="129"/>
      <c r="BK536" s="129"/>
      <c r="BL536" s="129"/>
      <c r="BM536" s="129"/>
      <c r="BN536" s="129"/>
      <c r="BO536" s="129"/>
      <c r="BP536" s="129"/>
      <c r="BQ536" s="129"/>
      <c r="BR536" s="129"/>
    </row>
    <row r="537" ht="14.25" customHeight="1">
      <c r="AA537" s="129"/>
      <c r="AB537" s="129"/>
      <c r="AC537" s="129"/>
      <c r="AD537" s="129"/>
      <c r="AK537" s="129"/>
      <c r="AL537" s="129"/>
      <c r="AM537" s="129"/>
      <c r="AN537" s="129"/>
      <c r="AO537" s="129"/>
      <c r="AP537" s="129"/>
      <c r="AQ537" s="129"/>
      <c r="AT537" s="129"/>
      <c r="AU537" s="129"/>
      <c r="AV537" s="129"/>
      <c r="AY537" s="129"/>
      <c r="AZ537" s="129"/>
      <c r="BA537" s="129"/>
      <c r="BB537" s="129"/>
      <c r="BC537" s="129"/>
      <c r="BD537" s="129"/>
      <c r="BE537" s="129"/>
      <c r="BF537" s="129"/>
      <c r="BG537" s="129"/>
      <c r="BH537" s="129"/>
      <c r="BI537" s="129"/>
      <c r="BJ537" s="129"/>
      <c r="BK537" s="129"/>
      <c r="BL537" s="129"/>
      <c r="BM537" s="129"/>
      <c r="BN537" s="129"/>
      <c r="BO537" s="129"/>
      <c r="BP537" s="129"/>
      <c r="BQ537" s="129"/>
      <c r="BR537" s="129"/>
    </row>
    <row r="538" ht="14.25" customHeight="1">
      <c r="AA538" s="129"/>
      <c r="AB538" s="129"/>
      <c r="AC538" s="129"/>
      <c r="AD538" s="129"/>
      <c r="AK538" s="129"/>
      <c r="AL538" s="129"/>
      <c r="AM538" s="129"/>
      <c r="AN538" s="129"/>
      <c r="AO538" s="129"/>
      <c r="AP538" s="129"/>
      <c r="AQ538" s="129"/>
      <c r="AT538" s="129"/>
      <c r="AU538" s="129"/>
      <c r="AV538" s="129"/>
      <c r="AY538" s="129"/>
      <c r="AZ538" s="129"/>
      <c r="BA538" s="129"/>
      <c r="BB538" s="129"/>
      <c r="BC538" s="129"/>
      <c r="BD538" s="129"/>
      <c r="BE538" s="129"/>
      <c r="BF538" s="129"/>
      <c r="BG538" s="129"/>
      <c r="BH538" s="129"/>
      <c r="BI538" s="129"/>
      <c r="BJ538" s="129"/>
      <c r="BK538" s="129"/>
      <c r="BL538" s="129"/>
      <c r="BM538" s="129"/>
      <c r="BN538" s="129"/>
      <c r="BO538" s="129"/>
      <c r="BP538" s="129"/>
      <c r="BQ538" s="129"/>
      <c r="BR538" s="129"/>
    </row>
    <row r="539" ht="14.25" customHeight="1">
      <c r="AA539" s="129"/>
      <c r="AB539" s="129"/>
      <c r="AC539" s="129"/>
      <c r="AD539" s="129"/>
      <c r="AK539" s="129"/>
      <c r="AL539" s="129"/>
      <c r="AM539" s="129"/>
      <c r="AN539" s="129"/>
      <c r="AO539" s="129"/>
      <c r="AP539" s="129"/>
      <c r="AQ539" s="129"/>
      <c r="AT539" s="129"/>
      <c r="AU539" s="129"/>
      <c r="AV539" s="129"/>
      <c r="AY539" s="129"/>
      <c r="AZ539" s="129"/>
      <c r="BA539" s="129"/>
      <c r="BB539" s="129"/>
      <c r="BC539" s="129"/>
      <c r="BD539" s="129"/>
      <c r="BE539" s="129"/>
      <c r="BF539" s="129"/>
      <c r="BG539" s="129"/>
      <c r="BH539" s="129"/>
      <c r="BI539" s="129"/>
      <c r="BJ539" s="129"/>
      <c r="BK539" s="129"/>
      <c r="BL539" s="129"/>
      <c r="BM539" s="129"/>
      <c r="BN539" s="129"/>
      <c r="BO539" s="129"/>
      <c r="BP539" s="129"/>
      <c r="BQ539" s="129"/>
      <c r="BR539" s="129"/>
    </row>
    <row r="540" ht="14.25" customHeight="1">
      <c r="AA540" s="129"/>
      <c r="AB540" s="129"/>
      <c r="AC540" s="129"/>
      <c r="AD540" s="129"/>
      <c r="AK540" s="129"/>
      <c r="AL540" s="129"/>
      <c r="AM540" s="129"/>
      <c r="AN540" s="129"/>
      <c r="AO540" s="129"/>
      <c r="AP540" s="129"/>
      <c r="AQ540" s="129"/>
      <c r="AT540" s="129"/>
      <c r="AU540" s="129"/>
      <c r="AV540" s="129"/>
      <c r="AY540" s="129"/>
      <c r="AZ540" s="129"/>
      <c r="BA540" s="129"/>
      <c r="BB540" s="129"/>
      <c r="BC540" s="129"/>
      <c r="BD540" s="129"/>
      <c r="BE540" s="129"/>
      <c r="BF540" s="129"/>
      <c r="BG540" s="129"/>
      <c r="BH540" s="129"/>
      <c r="BI540" s="129"/>
      <c r="BJ540" s="129"/>
      <c r="BK540" s="129"/>
      <c r="BL540" s="129"/>
      <c r="BM540" s="129"/>
      <c r="BN540" s="129"/>
      <c r="BO540" s="129"/>
      <c r="BP540" s="129"/>
      <c r="BQ540" s="129"/>
      <c r="BR540" s="129"/>
    </row>
    <row r="541" ht="14.25" customHeight="1">
      <c r="AA541" s="129"/>
      <c r="AB541" s="129"/>
      <c r="AC541" s="129"/>
      <c r="AD541" s="129"/>
      <c r="AK541" s="129"/>
      <c r="AL541" s="129"/>
      <c r="AM541" s="129"/>
      <c r="AN541" s="129"/>
      <c r="AO541" s="129"/>
      <c r="AP541" s="129"/>
      <c r="AQ541" s="129"/>
      <c r="AT541" s="129"/>
      <c r="AU541" s="129"/>
      <c r="AV541" s="129"/>
      <c r="AY541" s="129"/>
      <c r="AZ541" s="129"/>
      <c r="BA541" s="129"/>
      <c r="BB541" s="129"/>
      <c r="BC541" s="129"/>
      <c r="BD541" s="129"/>
      <c r="BE541" s="129"/>
      <c r="BF541" s="129"/>
      <c r="BG541" s="129"/>
      <c r="BH541" s="129"/>
      <c r="BI541" s="129"/>
      <c r="BJ541" s="129"/>
      <c r="BK541" s="129"/>
      <c r="BL541" s="129"/>
      <c r="BM541" s="129"/>
      <c r="BN541" s="129"/>
      <c r="BO541" s="129"/>
      <c r="BP541" s="129"/>
      <c r="BQ541" s="129"/>
      <c r="BR541" s="129"/>
    </row>
    <row r="542" ht="14.25" customHeight="1">
      <c r="AA542" s="129"/>
      <c r="AB542" s="129"/>
      <c r="AC542" s="129"/>
      <c r="AD542" s="129"/>
      <c r="AK542" s="129"/>
      <c r="AL542" s="129"/>
      <c r="AM542" s="129"/>
      <c r="AN542" s="129"/>
      <c r="AO542" s="129"/>
      <c r="AP542" s="129"/>
      <c r="AQ542" s="129"/>
      <c r="AT542" s="129"/>
      <c r="AU542" s="129"/>
      <c r="AV542" s="129"/>
      <c r="AY542" s="129"/>
      <c r="AZ542" s="129"/>
      <c r="BA542" s="129"/>
      <c r="BB542" s="129"/>
      <c r="BC542" s="129"/>
      <c r="BD542" s="129"/>
      <c r="BE542" s="129"/>
      <c r="BF542" s="129"/>
      <c r="BG542" s="129"/>
      <c r="BH542" s="129"/>
      <c r="BI542" s="129"/>
      <c r="BJ542" s="129"/>
      <c r="BK542" s="129"/>
      <c r="BL542" s="129"/>
      <c r="BM542" s="129"/>
      <c r="BN542" s="129"/>
      <c r="BO542" s="129"/>
      <c r="BP542" s="129"/>
      <c r="BQ542" s="129"/>
      <c r="BR542" s="129"/>
    </row>
    <row r="543" ht="14.25" customHeight="1">
      <c r="AA543" s="129"/>
      <c r="AB543" s="129"/>
      <c r="AC543" s="129"/>
      <c r="AD543" s="129"/>
      <c r="AK543" s="129"/>
      <c r="AL543" s="129"/>
      <c r="AM543" s="129"/>
      <c r="AN543" s="129"/>
      <c r="AO543" s="129"/>
      <c r="AP543" s="129"/>
      <c r="AQ543" s="129"/>
      <c r="AT543" s="129"/>
      <c r="AU543" s="129"/>
      <c r="AV543" s="129"/>
      <c r="AY543" s="129"/>
      <c r="AZ543" s="129"/>
      <c r="BA543" s="129"/>
      <c r="BB543" s="129"/>
      <c r="BC543" s="129"/>
      <c r="BD543" s="129"/>
      <c r="BE543" s="129"/>
      <c r="BF543" s="129"/>
      <c r="BG543" s="129"/>
      <c r="BH543" s="129"/>
      <c r="BI543" s="129"/>
      <c r="BJ543" s="129"/>
      <c r="BK543" s="129"/>
      <c r="BL543" s="129"/>
      <c r="BM543" s="129"/>
      <c r="BN543" s="129"/>
      <c r="BO543" s="129"/>
      <c r="BP543" s="129"/>
      <c r="BQ543" s="129"/>
      <c r="BR543" s="129"/>
    </row>
    <row r="544" ht="14.25" customHeight="1">
      <c r="AA544" s="129"/>
      <c r="AB544" s="129"/>
      <c r="AC544" s="129"/>
      <c r="AD544" s="129"/>
      <c r="AK544" s="129"/>
      <c r="AL544" s="129"/>
      <c r="AM544" s="129"/>
      <c r="AN544" s="129"/>
      <c r="AO544" s="129"/>
      <c r="AP544" s="129"/>
      <c r="AQ544" s="129"/>
      <c r="AT544" s="129"/>
      <c r="AU544" s="129"/>
      <c r="AV544" s="129"/>
      <c r="AY544" s="129"/>
      <c r="AZ544" s="129"/>
      <c r="BA544" s="129"/>
      <c r="BB544" s="129"/>
      <c r="BC544" s="129"/>
      <c r="BD544" s="129"/>
      <c r="BE544" s="129"/>
      <c r="BF544" s="129"/>
      <c r="BG544" s="129"/>
      <c r="BH544" s="129"/>
      <c r="BI544" s="129"/>
      <c r="BJ544" s="129"/>
      <c r="BK544" s="129"/>
      <c r="BL544" s="129"/>
      <c r="BM544" s="129"/>
      <c r="BN544" s="129"/>
      <c r="BO544" s="129"/>
      <c r="BP544" s="129"/>
      <c r="BQ544" s="129"/>
      <c r="BR544" s="129"/>
    </row>
    <row r="545" ht="14.25" customHeight="1">
      <c r="AA545" s="129"/>
      <c r="AB545" s="129"/>
      <c r="AC545" s="129"/>
      <c r="AD545" s="129"/>
      <c r="AK545" s="129"/>
      <c r="AL545" s="129"/>
      <c r="AM545" s="129"/>
      <c r="AN545" s="129"/>
      <c r="AO545" s="129"/>
      <c r="AP545" s="129"/>
      <c r="AQ545" s="129"/>
      <c r="AT545" s="129"/>
      <c r="AU545" s="129"/>
      <c r="AV545" s="129"/>
      <c r="AY545" s="129"/>
      <c r="AZ545" s="129"/>
      <c r="BA545" s="129"/>
      <c r="BB545" s="129"/>
      <c r="BC545" s="129"/>
      <c r="BD545" s="129"/>
      <c r="BE545" s="129"/>
      <c r="BF545" s="129"/>
      <c r="BG545" s="129"/>
      <c r="BH545" s="129"/>
      <c r="BI545" s="129"/>
      <c r="BJ545" s="129"/>
      <c r="BK545" s="129"/>
      <c r="BL545" s="129"/>
      <c r="BM545" s="129"/>
      <c r="BN545" s="129"/>
      <c r="BO545" s="129"/>
      <c r="BP545" s="129"/>
      <c r="BQ545" s="129"/>
      <c r="BR545" s="129"/>
    </row>
    <row r="546" ht="14.25" customHeight="1">
      <c r="AA546" s="129"/>
      <c r="AB546" s="129"/>
      <c r="AC546" s="129"/>
      <c r="AD546" s="129"/>
      <c r="AK546" s="129"/>
      <c r="AL546" s="129"/>
      <c r="AM546" s="129"/>
      <c r="AN546" s="129"/>
      <c r="AO546" s="129"/>
      <c r="AP546" s="129"/>
      <c r="AQ546" s="129"/>
      <c r="AT546" s="129"/>
      <c r="AU546" s="129"/>
      <c r="AV546" s="129"/>
      <c r="AY546" s="129"/>
      <c r="AZ546" s="129"/>
      <c r="BA546" s="129"/>
      <c r="BB546" s="129"/>
      <c r="BC546" s="129"/>
      <c r="BD546" s="129"/>
      <c r="BE546" s="129"/>
      <c r="BF546" s="129"/>
      <c r="BG546" s="129"/>
      <c r="BH546" s="129"/>
      <c r="BI546" s="129"/>
      <c r="BJ546" s="129"/>
      <c r="BK546" s="129"/>
      <c r="BL546" s="129"/>
      <c r="BM546" s="129"/>
      <c r="BN546" s="129"/>
      <c r="BO546" s="129"/>
      <c r="BP546" s="129"/>
      <c r="BQ546" s="129"/>
      <c r="BR546" s="129"/>
    </row>
    <row r="547" ht="14.25" customHeight="1">
      <c r="AA547" s="129"/>
      <c r="AB547" s="129"/>
      <c r="AC547" s="129"/>
      <c r="AD547" s="129"/>
      <c r="AK547" s="129"/>
      <c r="AL547" s="129"/>
      <c r="AM547" s="129"/>
      <c r="AN547" s="129"/>
      <c r="AO547" s="129"/>
      <c r="AP547" s="129"/>
      <c r="AQ547" s="129"/>
      <c r="AT547" s="129"/>
      <c r="AU547" s="129"/>
      <c r="AV547" s="129"/>
      <c r="AY547" s="129"/>
      <c r="AZ547" s="129"/>
      <c r="BA547" s="129"/>
      <c r="BB547" s="129"/>
      <c r="BC547" s="129"/>
      <c r="BD547" s="129"/>
      <c r="BE547" s="129"/>
      <c r="BF547" s="129"/>
      <c r="BG547" s="129"/>
      <c r="BH547" s="129"/>
      <c r="BI547" s="129"/>
      <c r="BJ547" s="129"/>
      <c r="BK547" s="129"/>
      <c r="BL547" s="129"/>
      <c r="BM547" s="129"/>
      <c r="BN547" s="129"/>
      <c r="BO547" s="129"/>
      <c r="BP547" s="129"/>
      <c r="BQ547" s="129"/>
      <c r="BR547" s="129"/>
    </row>
    <row r="548" ht="14.25" customHeight="1">
      <c r="AA548" s="129"/>
      <c r="AB548" s="129"/>
      <c r="AC548" s="129"/>
      <c r="AD548" s="129"/>
      <c r="AK548" s="129"/>
      <c r="AL548" s="129"/>
      <c r="AM548" s="129"/>
      <c r="AN548" s="129"/>
      <c r="AO548" s="129"/>
      <c r="AP548" s="129"/>
      <c r="AQ548" s="129"/>
      <c r="AT548" s="129"/>
      <c r="AU548" s="129"/>
      <c r="AV548" s="129"/>
      <c r="AY548" s="129"/>
      <c r="AZ548" s="129"/>
      <c r="BA548" s="129"/>
      <c r="BB548" s="129"/>
      <c r="BC548" s="129"/>
      <c r="BD548" s="129"/>
      <c r="BE548" s="129"/>
      <c r="BF548" s="129"/>
      <c r="BG548" s="129"/>
      <c r="BH548" s="129"/>
      <c r="BI548" s="129"/>
      <c r="BJ548" s="129"/>
      <c r="BK548" s="129"/>
      <c r="BL548" s="129"/>
      <c r="BM548" s="129"/>
      <c r="BN548" s="129"/>
      <c r="BO548" s="129"/>
      <c r="BP548" s="129"/>
      <c r="BQ548" s="129"/>
      <c r="BR548" s="129"/>
    </row>
    <row r="549" ht="14.25" customHeight="1">
      <c r="AA549" s="129"/>
      <c r="AB549" s="129"/>
      <c r="AC549" s="129"/>
      <c r="AD549" s="129"/>
      <c r="AK549" s="129"/>
      <c r="AL549" s="129"/>
      <c r="AM549" s="129"/>
      <c r="AN549" s="129"/>
      <c r="AO549" s="129"/>
      <c r="AP549" s="129"/>
      <c r="AQ549" s="129"/>
      <c r="AT549" s="129"/>
      <c r="AU549" s="129"/>
      <c r="AV549" s="129"/>
      <c r="AY549" s="129"/>
      <c r="AZ549" s="129"/>
      <c r="BA549" s="129"/>
      <c r="BB549" s="129"/>
      <c r="BC549" s="129"/>
      <c r="BD549" s="129"/>
      <c r="BE549" s="129"/>
      <c r="BF549" s="129"/>
      <c r="BG549" s="129"/>
      <c r="BH549" s="129"/>
      <c r="BI549" s="129"/>
      <c r="BJ549" s="129"/>
      <c r="BK549" s="129"/>
      <c r="BL549" s="129"/>
      <c r="BM549" s="129"/>
      <c r="BN549" s="129"/>
      <c r="BO549" s="129"/>
      <c r="BP549" s="129"/>
      <c r="BQ549" s="129"/>
      <c r="BR549" s="129"/>
    </row>
    <row r="550" ht="14.25" customHeight="1">
      <c r="AA550" s="129"/>
      <c r="AB550" s="129"/>
      <c r="AC550" s="129"/>
      <c r="AD550" s="129"/>
      <c r="AK550" s="129"/>
      <c r="AL550" s="129"/>
      <c r="AM550" s="129"/>
      <c r="AN550" s="129"/>
      <c r="AO550" s="129"/>
      <c r="AP550" s="129"/>
      <c r="AQ550" s="129"/>
      <c r="AT550" s="129"/>
      <c r="AU550" s="129"/>
      <c r="AV550" s="129"/>
      <c r="AY550" s="129"/>
      <c r="AZ550" s="129"/>
      <c r="BA550" s="129"/>
      <c r="BB550" s="129"/>
      <c r="BC550" s="129"/>
      <c r="BD550" s="129"/>
      <c r="BE550" s="129"/>
      <c r="BF550" s="129"/>
      <c r="BG550" s="129"/>
      <c r="BH550" s="129"/>
      <c r="BI550" s="129"/>
      <c r="BJ550" s="129"/>
      <c r="BK550" s="129"/>
      <c r="BL550" s="129"/>
      <c r="BM550" s="129"/>
      <c r="BN550" s="129"/>
      <c r="BO550" s="129"/>
      <c r="BP550" s="129"/>
      <c r="BQ550" s="129"/>
      <c r="BR550" s="129"/>
    </row>
    <row r="551" ht="14.25" customHeight="1">
      <c r="AA551" s="129"/>
      <c r="AB551" s="129"/>
      <c r="AC551" s="129"/>
      <c r="AD551" s="129"/>
      <c r="AK551" s="129"/>
      <c r="AL551" s="129"/>
      <c r="AM551" s="129"/>
      <c r="AN551" s="129"/>
      <c r="AO551" s="129"/>
      <c r="AP551" s="129"/>
      <c r="AQ551" s="129"/>
      <c r="AT551" s="129"/>
      <c r="AU551" s="129"/>
      <c r="AV551" s="129"/>
      <c r="AY551" s="129"/>
      <c r="AZ551" s="129"/>
      <c r="BA551" s="129"/>
      <c r="BB551" s="129"/>
      <c r="BC551" s="129"/>
      <c r="BD551" s="129"/>
      <c r="BE551" s="129"/>
      <c r="BF551" s="129"/>
      <c r="BG551" s="129"/>
      <c r="BH551" s="129"/>
      <c r="BI551" s="129"/>
      <c r="BJ551" s="129"/>
      <c r="BK551" s="129"/>
      <c r="BL551" s="129"/>
      <c r="BM551" s="129"/>
      <c r="BN551" s="129"/>
      <c r="BO551" s="129"/>
      <c r="BP551" s="129"/>
      <c r="BQ551" s="129"/>
      <c r="BR551" s="129"/>
    </row>
    <row r="552" ht="14.25" customHeight="1">
      <c r="AA552" s="129"/>
      <c r="AB552" s="129"/>
      <c r="AC552" s="129"/>
      <c r="AD552" s="129"/>
      <c r="AK552" s="129"/>
      <c r="AL552" s="129"/>
      <c r="AM552" s="129"/>
      <c r="AN552" s="129"/>
      <c r="AO552" s="129"/>
      <c r="AP552" s="129"/>
      <c r="AQ552" s="129"/>
      <c r="AT552" s="129"/>
      <c r="AU552" s="129"/>
      <c r="AV552" s="129"/>
      <c r="AY552" s="129"/>
      <c r="AZ552" s="129"/>
      <c r="BA552" s="129"/>
      <c r="BB552" s="129"/>
      <c r="BC552" s="129"/>
      <c r="BD552" s="129"/>
      <c r="BE552" s="129"/>
      <c r="BF552" s="129"/>
      <c r="BG552" s="129"/>
      <c r="BH552" s="129"/>
      <c r="BI552" s="129"/>
      <c r="BJ552" s="129"/>
      <c r="BK552" s="129"/>
      <c r="BL552" s="129"/>
      <c r="BM552" s="129"/>
      <c r="BN552" s="129"/>
      <c r="BO552" s="129"/>
      <c r="BP552" s="129"/>
      <c r="BQ552" s="129"/>
      <c r="BR552" s="129"/>
    </row>
    <row r="553" ht="14.25" customHeight="1">
      <c r="AA553" s="129"/>
      <c r="AB553" s="129"/>
      <c r="AC553" s="129"/>
      <c r="AD553" s="129"/>
      <c r="AK553" s="129"/>
      <c r="AL553" s="129"/>
      <c r="AM553" s="129"/>
      <c r="AN553" s="129"/>
      <c r="AO553" s="129"/>
      <c r="AP553" s="129"/>
      <c r="AQ553" s="129"/>
      <c r="AT553" s="129"/>
      <c r="AU553" s="129"/>
      <c r="AV553" s="129"/>
      <c r="AY553" s="129"/>
      <c r="AZ553" s="129"/>
      <c r="BA553" s="129"/>
      <c r="BB553" s="129"/>
      <c r="BC553" s="129"/>
      <c r="BD553" s="129"/>
      <c r="BE553" s="129"/>
      <c r="BF553" s="129"/>
      <c r="BG553" s="129"/>
      <c r="BH553" s="129"/>
      <c r="BI553" s="129"/>
      <c r="BJ553" s="129"/>
      <c r="BK553" s="129"/>
      <c r="BL553" s="129"/>
      <c r="BM553" s="129"/>
      <c r="BN553" s="129"/>
      <c r="BO553" s="129"/>
      <c r="BP553" s="129"/>
      <c r="BQ553" s="129"/>
      <c r="BR553" s="129"/>
    </row>
    <row r="554" ht="14.25" customHeight="1">
      <c r="AA554" s="129"/>
      <c r="AB554" s="129"/>
      <c r="AC554" s="129"/>
      <c r="AD554" s="129"/>
      <c r="AK554" s="129"/>
      <c r="AL554" s="129"/>
      <c r="AM554" s="129"/>
      <c r="AN554" s="129"/>
      <c r="AO554" s="129"/>
      <c r="AP554" s="129"/>
      <c r="AQ554" s="129"/>
      <c r="AT554" s="129"/>
      <c r="AU554" s="129"/>
      <c r="AV554" s="129"/>
      <c r="AY554" s="129"/>
      <c r="AZ554" s="129"/>
      <c r="BA554" s="129"/>
      <c r="BB554" s="129"/>
      <c r="BC554" s="129"/>
      <c r="BD554" s="129"/>
      <c r="BE554" s="129"/>
      <c r="BF554" s="129"/>
      <c r="BG554" s="129"/>
      <c r="BH554" s="129"/>
      <c r="BI554" s="129"/>
      <c r="BJ554" s="129"/>
      <c r="BK554" s="129"/>
      <c r="BL554" s="129"/>
      <c r="BM554" s="129"/>
      <c r="BN554" s="129"/>
      <c r="BO554" s="129"/>
      <c r="BP554" s="129"/>
      <c r="BQ554" s="129"/>
      <c r="BR554" s="129"/>
    </row>
    <row r="555" ht="14.25" customHeight="1">
      <c r="AA555" s="129"/>
      <c r="AB555" s="129"/>
      <c r="AC555" s="129"/>
      <c r="AD555" s="129"/>
      <c r="AK555" s="129"/>
      <c r="AL555" s="129"/>
      <c r="AM555" s="129"/>
      <c r="AN555" s="129"/>
      <c r="AO555" s="129"/>
      <c r="AP555" s="129"/>
      <c r="AQ555" s="129"/>
      <c r="AT555" s="129"/>
      <c r="AU555" s="129"/>
      <c r="AV555" s="129"/>
      <c r="AY555" s="129"/>
      <c r="AZ555" s="129"/>
      <c r="BA555" s="129"/>
      <c r="BB555" s="129"/>
      <c r="BC555" s="129"/>
      <c r="BD555" s="129"/>
      <c r="BE555" s="129"/>
      <c r="BF555" s="129"/>
      <c r="BG555" s="129"/>
      <c r="BH555" s="129"/>
      <c r="BI555" s="129"/>
      <c r="BJ555" s="129"/>
      <c r="BK555" s="129"/>
      <c r="BL555" s="129"/>
      <c r="BM555" s="129"/>
      <c r="BN555" s="129"/>
      <c r="BO555" s="129"/>
      <c r="BP555" s="129"/>
      <c r="BQ555" s="129"/>
      <c r="BR555" s="129"/>
    </row>
    <row r="556" ht="14.25" customHeight="1">
      <c r="AA556" s="129"/>
      <c r="AB556" s="129"/>
      <c r="AC556" s="129"/>
      <c r="AD556" s="129"/>
      <c r="AK556" s="129"/>
      <c r="AL556" s="129"/>
      <c r="AM556" s="129"/>
      <c r="AN556" s="129"/>
      <c r="AO556" s="129"/>
      <c r="AP556" s="129"/>
      <c r="AQ556" s="129"/>
      <c r="AT556" s="129"/>
      <c r="AU556" s="129"/>
      <c r="AV556" s="129"/>
      <c r="AY556" s="129"/>
      <c r="AZ556" s="129"/>
      <c r="BA556" s="129"/>
      <c r="BB556" s="129"/>
      <c r="BC556" s="129"/>
      <c r="BD556" s="129"/>
      <c r="BE556" s="129"/>
      <c r="BF556" s="129"/>
      <c r="BG556" s="129"/>
      <c r="BH556" s="129"/>
      <c r="BI556" s="129"/>
      <c r="BJ556" s="129"/>
      <c r="BK556" s="129"/>
      <c r="BL556" s="129"/>
      <c r="BM556" s="129"/>
      <c r="BN556" s="129"/>
      <c r="BO556" s="129"/>
      <c r="BP556" s="129"/>
      <c r="BQ556" s="129"/>
      <c r="BR556" s="129"/>
    </row>
    <row r="557" ht="14.25" customHeight="1">
      <c r="AA557" s="129"/>
      <c r="AB557" s="129"/>
      <c r="AC557" s="129"/>
      <c r="AD557" s="129"/>
      <c r="AK557" s="129"/>
      <c r="AL557" s="129"/>
      <c r="AM557" s="129"/>
      <c r="AN557" s="129"/>
      <c r="AO557" s="129"/>
      <c r="AP557" s="129"/>
      <c r="AQ557" s="129"/>
      <c r="AT557" s="129"/>
      <c r="AU557" s="129"/>
      <c r="AV557" s="129"/>
      <c r="AY557" s="129"/>
      <c r="AZ557" s="129"/>
      <c r="BA557" s="129"/>
      <c r="BB557" s="129"/>
      <c r="BC557" s="129"/>
      <c r="BD557" s="129"/>
      <c r="BE557" s="129"/>
      <c r="BF557" s="129"/>
      <c r="BG557" s="129"/>
      <c r="BH557" s="129"/>
      <c r="BI557" s="129"/>
      <c r="BJ557" s="129"/>
      <c r="BK557" s="129"/>
      <c r="BL557" s="129"/>
      <c r="BM557" s="129"/>
      <c r="BN557" s="129"/>
      <c r="BO557" s="129"/>
      <c r="BP557" s="129"/>
      <c r="BQ557" s="129"/>
      <c r="BR557" s="129"/>
    </row>
    <row r="558" ht="14.25" customHeight="1">
      <c r="AA558" s="129"/>
      <c r="AB558" s="129"/>
      <c r="AC558" s="129"/>
      <c r="AD558" s="129"/>
      <c r="AK558" s="129"/>
      <c r="AL558" s="129"/>
      <c r="AM558" s="129"/>
      <c r="AN558" s="129"/>
      <c r="AO558" s="129"/>
      <c r="AP558" s="129"/>
      <c r="AQ558" s="129"/>
      <c r="AT558" s="129"/>
      <c r="AU558" s="129"/>
      <c r="AV558" s="129"/>
      <c r="AY558" s="129"/>
      <c r="AZ558" s="129"/>
      <c r="BA558" s="129"/>
      <c r="BB558" s="129"/>
      <c r="BC558" s="129"/>
      <c r="BD558" s="129"/>
      <c r="BE558" s="129"/>
      <c r="BF558" s="129"/>
      <c r="BG558" s="129"/>
      <c r="BH558" s="129"/>
      <c r="BI558" s="129"/>
      <c r="BJ558" s="129"/>
      <c r="BK558" s="129"/>
      <c r="BL558" s="129"/>
      <c r="BM558" s="129"/>
      <c r="BN558" s="129"/>
      <c r="BO558" s="129"/>
      <c r="BP558" s="129"/>
      <c r="BQ558" s="129"/>
      <c r="BR558" s="129"/>
    </row>
    <row r="559" ht="14.25" customHeight="1">
      <c r="AA559" s="129"/>
      <c r="AB559" s="129"/>
      <c r="AC559" s="129"/>
      <c r="AD559" s="129"/>
      <c r="AK559" s="129"/>
      <c r="AL559" s="129"/>
      <c r="AM559" s="129"/>
      <c r="AN559" s="129"/>
      <c r="AO559" s="129"/>
      <c r="AP559" s="129"/>
      <c r="AQ559" s="129"/>
      <c r="AT559" s="129"/>
      <c r="AU559" s="129"/>
      <c r="AV559" s="129"/>
      <c r="AY559" s="129"/>
      <c r="AZ559" s="129"/>
      <c r="BA559" s="129"/>
      <c r="BB559" s="129"/>
      <c r="BC559" s="129"/>
      <c r="BD559" s="129"/>
      <c r="BE559" s="129"/>
      <c r="BF559" s="129"/>
      <c r="BG559" s="129"/>
      <c r="BH559" s="129"/>
      <c r="BI559" s="129"/>
      <c r="BJ559" s="129"/>
      <c r="BK559" s="129"/>
      <c r="BL559" s="129"/>
      <c r="BM559" s="129"/>
      <c r="BN559" s="129"/>
      <c r="BO559" s="129"/>
      <c r="BP559" s="129"/>
      <c r="BQ559" s="129"/>
      <c r="BR559" s="129"/>
    </row>
    <row r="560" ht="14.25" customHeight="1">
      <c r="AA560" s="129"/>
      <c r="AB560" s="129"/>
      <c r="AC560" s="129"/>
      <c r="AD560" s="129"/>
      <c r="AK560" s="129"/>
      <c r="AL560" s="129"/>
      <c r="AM560" s="129"/>
      <c r="AN560" s="129"/>
      <c r="AO560" s="129"/>
      <c r="AP560" s="129"/>
      <c r="AQ560" s="129"/>
      <c r="AT560" s="129"/>
      <c r="AU560" s="129"/>
      <c r="AV560" s="129"/>
      <c r="AY560" s="129"/>
      <c r="AZ560" s="129"/>
      <c r="BA560" s="129"/>
      <c r="BB560" s="129"/>
      <c r="BC560" s="129"/>
      <c r="BD560" s="129"/>
      <c r="BE560" s="129"/>
      <c r="BF560" s="129"/>
      <c r="BG560" s="129"/>
      <c r="BH560" s="129"/>
      <c r="BI560" s="129"/>
      <c r="BJ560" s="129"/>
      <c r="BK560" s="129"/>
      <c r="BL560" s="129"/>
      <c r="BM560" s="129"/>
      <c r="BN560" s="129"/>
      <c r="BO560" s="129"/>
      <c r="BP560" s="129"/>
      <c r="BQ560" s="129"/>
      <c r="BR560" s="129"/>
    </row>
    <row r="561" ht="14.25" customHeight="1">
      <c r="AA561" s="129"/>
      <c r="AB561" s="129"/>
      <c r="AC561" s="129"/>
      <c r="AD561" s="129"/>
      <c r="AK561" s="129"/>
      <c r="AL561" s="129"/>
      <c r="AM561" s="129"/>
      <c r="AN561" s="129"/>
      <c r="AO561" s="129"/>
      <c r="AP561" s="129"/>
      <c r="AQ561" s="129"/>
      <c r="AT561" s="129"/>
      <c r="AU561" s="129"/>
      <c r="AV561" s="129"/>
      <c r="AY561" s="129"/>
      <c r="AZ561" s="129"/>
      <c r="BA561" s="129"/>
      <c r="BB561" s="129"/>
      <c r="BC561" s="129"/>
      <c r="BD561" s="129"/>
      <c r="BE561" s="129"/>
      <c r="BF561" s="129"/>
      <c r="BG561" s="129"/>
      <c r="BH561" s="129"/>
      <c r="BI561" s="129"/>
      <c r="BJ561" s="129"/>
      <c r="BK561" s="129"/>
      <c r="BL561" s="129"/>
      <c r="BM561" s="129"/>
      <c r="BN561" s="129"/>
      <c r="BO561" s="129"/>
      <c r="BP561" s="129"/>
      <c r="BQ561" s="129"/>
      <c r="BR561" s="129"/>
    </row>
    <row r="562" ht="14.25" customHeight="1">
      <c r="AA562" s="129"/>
      <c r="AB562" s="129"/>
      <c r="AC562" s="129"/>
      <c r="AD562" s="129"/>
      <c r="AK562" s="129"/>
      <c r="AL562" s="129"/>
      <c r="AM562" s="129"/>
      <c r="AN562" s="129"/>
      <c r="AO562" s="129"/>
      <c r="AP562" s="129"/>
      <c r="AQ562" s="129"/>
      <c r="AT562" s="129"/>
      <c r="AU562" s="129"/>
      <c r="AV562" s="129"/>
      <c r="AY562" s="129"/>
      <c r="AZ562" s="129"/>
      <c r="BA562" s="129"/>
      <c r="BB562" s="129"/>
      <c r="BC562" s="129"/>
      <c r="BD562" s="129"/>
      <c r="BE562" s="129"/>
      <c r="BF562" s="129"/>
      <c r="BG562" s="129"/>
      <c r="BH562" s="129"/>
      <c r="BI562" s="129"/>
      <c r="BJ562" s="129"/>
      <c r="BK562" s="129"/>
      <c r="BL562" s="129"/>
      <c r="BM562" s="129"/>
      <c r="BN562" s="129"/>
      <c r="BO562" s="129"/>
      <c r="BP562" s="129"/>
      <c r="BQ562" s="129"/>
      <c r="BR562" s="129"/>
    </row>
    <row r="563" ht="14.25" customHeight="1">
      <c r="AA563" s="129"/>
      <c r="AB563" s="129"/>
      <c r="AC563" s="129"/>
      <c r="AD563" s="129"/>
      <c r="AK563" s="129"/>
      <c r="AL563" s="129"/>
      <c r="AM563" s="129"/>
      <c r="AN563" s="129"/>
      <c r="AO563" s="129"/>
      <c r="AP563" s="129"/>
      <c r="AQ563" s="129"/>
      <c r="AT563" s="129"/>
      <c r="AU563" s="129"/>
      <c r="AV563" s="129"/>
      <c r="AY563" s="129"/>
      <c r="AZ563" s="129"/>
      <c r="BA563" s="129"/>
      <c r="BB563" s="129"/>
      <c r="BC563" s="129"/>
      <c r="BD563" s="129"/>
      <c r="BE563" s="129"/>
      <c r="BF563" s="129"/>
      <c r="BG563" s="129"/>
      <c r="BH563" s="129"/>
      <c r="BI563" s="129"/>
      <c r="BJ563" s="129"/>
      <c r="BK563" s="129"/>
      <c r="BL563" s="129"/>
      <c r="BM563" s="129"/>
      <c r="BN563" s="129"/>
      <c r="BO563" s="129"/>
      <c r="BP563" s="129"/>
      <c r="BQ563" s="129"/>
      <c r="BR563" s="129"/>
    </row>
    <row r="564" ht="14.25" customHeight="1">
      <c r="AA564" s="129"/>
      <c r="AB564" s="129"/>
      <c r="AC564" s="129"/>
      <c r="AD564" s="129"/>
      <c r="AK564" s="129"/>
      <c r="AL564" s="129"/>
      <c r="AM564" s="129"/>
      <c r="AN564" s="129"/>
      <c r="AO564" s="129"/>
      <c r="AP564" s="129"/>
      <c r="AQ564" s="129"/>
      <c r="AT564" s="129"/>
      <c r="AU564" s="129"/>
      <c r="AV564" s="129"/>
      <c r="AY564" s="129"/>
      <c r="AZ564" s="129"/>
      <c r="BA564" s="129"/>
      <c r="BB564" s="129"/>
      <c r="BC564" s="129"/>
      <c r="BD564" s="129"/>
      <c r="BE564" s="129"/>
      <c r="BF564" s="129"/>
      <c r="BG564" s="129"/>
      <c r="BH564" s="129"/>
      <c r="BI564" s="129"/>
      <c r="BJ564" s="129"/>
      <c r="BK564" s="129"/>
      <c r="BL564" s="129"/>
      <c r="BM564" s="129"/>
      <c r="BN564" s="129"/>
      <c r="BO564" s="129"/>
      <c r="BP564" s="129"/>
      <c r="BQ564" s="129"/>
      <c r="BR564" s="129"/>
    </row>
    <row r="565" ht="14.25" customHeight="1">
      <c r="AA565" s="129"/>
      <c r="AB565" s="129"/>
      <c r="AC565" s="129"/>
      <c r="AD565" s="129"/>
      <c r="AK565" s="129"/>
      <c r="AL565" s="129"/>
      <c r="AM565" s="129"/>
      <c r="AN565" s="129"/>
      <c r="AO565" s="129"/>
      <c r="AP565" s="129"/>
      <c r="AQ565" s="129"/>
      <c r="AT565" s="129"/>
      <c r="AU565" s="129"/>
      <c r="AV565" s="129"/>
      <c r="AY565" s="129"/>
      <c r="AZ565" s="129"/>
      <c r="BA565" s="129"/>
      <c r="BB565" s="129"/>
      <c r="BC565" s="129"/>
      <c r="BD565" s="129"/>
      <c r="BE565" s="129"/>
      <c r="BF565" s="129"/>
      <c r="BG565" s="129"/>
      <c r="BH565" s="129"/>
      <c r="BI565" s="129"/>
      <c r="BJ565" s="129"/>
      <c r="BK565" s="129"/>
      <c r="BL565" s="129"/>
      <c r="BM565" s="129"/>
      <c r="BN565" s="129"/>
      <c r="BO565" s="129"/>
      <c r="BP565" s="129"/>
      <c r="BQ565" s="129"/>
      <c r="BR565" s="129"/>
    </row>
    <row r="566" ht="14.25" customHeight="1">
      <c r="AA566" s="129"/>
      <c r="AB566" s="129"/>
      <c r="AC566" s="129"/>
      <c r="AD566" s="129"/>
      <c r="AK566" s="129"/>
      <c r="AL566" s="129"/>
      <c r="AM566" s="129"/>
      <c r="AN566" s="129"/>
      <c r="AO566" s="129"/>
      <c r="AP566" s="129"/>
      <c r="AQ566" s="129"/>
      <c r="AT566" s="129"/>
      <c r="AU566" s="129"/>
      <c r="AV566" s="129"/>
      <c r="AY566" s="129"/>
      <c r="AZ566" s="129"/>
      <c r="BA566" s="129"/>
      <c r="BB566" s="129"/>
      <c r="BC566" s="129"/>
      <c r="BD566" s="129"/>
      <c r="BE566" s="129"/>
      <c r="BF566" s="129"/>
      <c r="BG566" s="129"/>
      <c r="BH566" s="129"/>
      <c r="BI566" s="129"/>
      <c r="BJ566" s="129"/>
      <c r="BK566" s="129"/>
      <c r="BL566" s="129"/>
      <c r="BM566" s="129"/>
      <c r="BN566" s="129"/>
      <c r="BO566" s="129"/>
      <c r="BP566" s="129"/>
      <c r="BQ566" s="129"/>
      <c r="BR566" s="129"/>
    </row>
    <row r="567" ht="14.25" customHeight="1">
      <c r="AA567" s="129"/>
      <c r="AB567" s="129"/>
      <c r="AC567" s="129"/>
      <c r="AD567" s="129"/>
      <c r="AK567" s="129"/>
      <c r="AL567" s="129"/>
      <c r="AM567" s="129"/>
      <c r="AN567" s="129"/>
      <c r="AO567" s="129"/>
      <c r="AP567" s="129"/>
      <c r="AQ567" s="129"/>
      <c r="AT567" s="129"/>
      <c r="AU567" s="129"/>
      <c r="AV567" s="129"/>
      <c r="AY567" s="129"/>
      <c r="AZ567" s="129"/>
      <c r="BA567" s="129"/>
      <c r="BB567" s="129"/>
      <c r="BC567" s="129"/>
      <c r="BD567" s="129"/>
      <c r="BE567" s="129"/>
      <c r="BF567" s="129"/>
      <c r="BG567" s="129"/>
      <c r="BH567" s="129"/>
      <c r="BI567" s="129"/>
      <c r="BJ567" s="129"/>
      <c r="BK567" s="129"/>
      <c r="BL567" s="129"/>
      <c r="BM567" s="129"/>
      <c r="BN567" s="129"/>
      <c r="BO567" s="129"/>
      <c r="BP567" s="129"/>
      <c r="BQ567" s="129"/>
      <c r="BR567" s="129"/>
    </row>
    <row r="568" ht="14.25" customHeight="1">
      <c r="AA568" s="129"/>
      <c r="AB568" s="129"/>
      <c r="AC568" s="129"/>
      <c r="AD568" s="129"/>
      <c r="AK568" s="129"/>
      <c r="AL568" s="129"/>
      <c r="AM568" s="129"/>
      <c r="AN568" s="129"/>
      <c r="AO568" s="129"/>
      <c r="AP568" s="129"/>
      <c r="AQ568" s="129"/>
      <c r="AT568" s="129"/>
      <c r="AU568" s="129"/>
      <c r="AV568" s="129"/>
      <c r="AY568" s="129"/>
      <c r="AZ568" s="129"/>
      <c r="BA568" s="129"/>
      <c r="BB568" s="129"/>
      <c r="BC568" s="129"/>
      <c r="BD568" s="129"/>
      <c r="BE568" s="129"/>
      <c r="BF568" s="129"/>
      <c r="BG568" s="129"/>
      <c r="BH568" s="129"/>
      <c r="BI568" s="129"/>
      <c r="BJ568" s="129"/>
      <c r="BK568" s="129"/>
      <c r="BL568" s="129"/>
      <c r="BM568" s="129"/>
      <c r="BN568" s="129"/>
      <c r="BO568" s="129"/>
      <c r="BP568" s="129"/>
      <c r="BQ568" s="129"/>
      <c r="BR568" s="129"/>
    </row>
    <row r="569" ht="14.25" customHeight="1">
      <c r="AA569" s="129"/>
      <c r="AB569" s="129"/>
      <c r="AC569" s="129"/>
      <c r="AD569" s="129"/>
      <c r="AK569" s="129"/>
      <c r="AL569" s="129"/>
      <c r="AM569" s="129"/>
      <c r="AN569" s="129"/>
      <c r="AO569" s="129"/>
      <c r="AP569" s="129"/>
      <c r="AQ569" s="129"/>
      <c r="AT569" s="129"/>
      <c r="AU569" s="129"/>
      <c r="AV569" s="129"/>
      <c r="AY569" s="129"/>
      <c r="AZ569" s="129"/>
      <c r="BA569" s="129"/>
      <c r="BB569" s="129"/>
      <c r="BC569" s="129"/>
      <c r="BD569" s="129"/>
      <c r="BE569" s="129"/>
      <c r="BF569" s="129"/>
      <c r="BG569" s="129"/>
      <c r="BH569" s="129"/>
      <c r="BI569" s="129"/>
      <c r="BJ569" s="129"/>
      <c r="BK569" s="129"/>
      <c r="BL569" s="129"/>
      <c r="BM569" s="129"/>
      <c r="BN569" s="129"/>
      <c r="BO569" s="129"/>
      <c r="BP569" s="129"/>
      <c r="BQ569" s="129"/>
      <c r="BR569" s="129"/>
    </row>
    <row r="570" ht="14.25" customHeight="1">
      <c r="AA570" s="129"/>
      <c r="AB570" s="129"/>
      <c r="AC570" s="129"/>
      <c r="AD570" s="129"/>
      <c r="AK570" s="129"/>
      <c r="AL570" s="129"/>
      <c r="AM570" s="129"/>
      <c r="AN570" s="129"/>
      <c r="AO570" s="129"/>
      <c r="AP570" s="129"/>
      <c r="AQ570" s="129"/>
      <c r="AT570" s="129"/>
      <c r="AU570" s="129"/>
      <c r="AV570" s="129"/>
      <c r="AY570" s="129"/>
      <c r="AZ570" s="129"/>
      <c r="BA570" s="129"/>
      <c r="BB570" s="129"/>
      <c r="BC570" s="129"/>
      <c r="BD570" s="129"/>
      <c r="BE570" s="129"/>
      <c r="BF570" s="129"/>
      <c r="BG570" s="129"/>
      <c r="BH570" s="129"/>
      <c r="BI570" s="129"/>
      <c r="BJ570" s="129"/>
      <c r="BK570" s="129"/>
      <c r="BL570" s="129"/>
      <c r="BM570" s="129"/>
      <c r="BN570" s="129"/>
      <c r="BO570" s="129"/>
      <c r="BP570" s="129"/>
      <c r="BQ570" s="129"/>
      <c r="BR570" s="129"/>
    </row>
    <row r="571" ht="14.25" customHeight="1">
      <c r="AA571" s="129"/>
      <c r="AB571" s="129"/>
      <c r="AC571" s="129"/>
      <c r="AD571" s="129"/>
      <c r="AK571" s="129"/>
      <c r="AL571" s="129"/>
      <c r="AM571" s="129"/>
      <c r="AN571" s="129"/>
      <c r="AO571" s="129"/>
      <c r="AP571" s="129"/>
      <c r="AQ571" s="129"/>
      <c r="AT571" s="129"/>
      <c r="AU571" s="129"/>
      <c r="AV571" s="129"/>
      <c r="AY571" s="129"/>
      <c r="AZ571" s="129"/>
      <c r="BA571" s="129"/>
      <c r="BB571" s="129"/>
      <c r="BC571" s="129"/>
      <c r="BD571" s="129"/>
      <c r="BE571" s="129"/>
      <c r="BF571" s="129"/>
      <c r="BG571" s="129"/>
      <c r="BH571" s="129"/>
      <c r="BI571" s="129"/>
      <c r="BJ571" s="129"/>
      <c r="BK571" s="129"/>
      <c r="BL571" s="129"/>
      <c r="BM571" s="129"/>
      <c r="BN571" s="129"/>
      <c r="BO571" s="129"/>
      <c r="BP571" s="129"/>
      <c r="BQ571" s="129"/>
      <c r="BR571" s="129"/>
    </row>
    <row r="572" ht="14.25" customHeight="1">
      <c r="AA572" s="129"/>
      <c r="AB572" s="129"/>
      <c r="AC572" s="129"/>
      <c r="AD572" s="129"/>
      <c r="AK572" s="129"/>
      <c r="AL572" s="129"/>
      <c r="AM572" s="129"/>
      <c r="AN572" s="129"/>
      <c r="AO572" s="129"/>
      <c r="AP572" s="129"/>
      <c r="AQ572" s="129"/>
      <c r="AT572" s="129"/>
      <c r="AU572" s="129"/>
      <c r="AV572" s="129"/>
      <c r="AY572" s="129"/>
      <c r="AZ572" s="129"/>
      <c r="BA572" s="129"/>
      <c r="BB572" s="129"/>
      <c r="BC572" s="129"/>
      <c r="BD572" s="129"/>
      <c r="BE572" s="129"/>
      <c r="BF572" s="129"/>
      <c r="BG572" s="129"/>
      <c r="BH572" s="129"/>
      <c r="BI572" s="129"/>
      <c r="BJ572" s="129"/>
      <c r="BK572" s="129"/>
      <c r="BL572" s="129"/>
      <c r="BM572" s="129"/>
      <c r="BN572" s="129"/>
      <c r="BO572" s="129"/>
      <c r="BP572" s="129"/>
      <c r="BQ572" s="129"/>
      <c r="BR572" s="129"/>
    </row>
    <row r="573" ht="14.25" customHeight="1">
      <c r="AA573" s="129"/>
      <c r="AB573" s="129"/>
      <c r="AC573" s="129"/>
      <c r="AD573" s="129"/>
      <c r="AK573" s="129"/>
      <c r="AL573" s="129"/>
      <c r="AM573" s="129"/>
      <c r="AN573" s="129"/>
      <c r="AO573" s="129"/>
      <c r="AP573" s="129"/>
      <c r="AQ573" s="129"/>
      <c r="AT573" s="129"/>
      <c r="AU573" s="129"/>
      <c r="AV573" s="129"/>
      <c r="AY573" s="129"/>
      <c r="AZ573" s="129"/>
      <c r="BA573" s="129"/>
      <c r="BB573" s="129"/>
      <c r="BC573" s="129"/>
      <c r="BD573" s="129"/>
      <c r="BE573" s="129"/>
      <c r="BF573" s="129"/>
      <c r="BG573" s="129"/>
      <c r="BH573" s="129"/>
      <c r="BI573" s="129"/>
      <c r="BJ573" s="129"/>
      <c r="BK573" s="129"/>
      <c r="BL573" s="129"/>
      <c r="BM573" s="129"/>
      <c r="BN573" s="129"/>
      <c r="BO573" s="129"/>
      <c r="BP573" s="129"/>
      <c r="BQ573" s="129"/>
      <c r="BR573" s="129"/>
    </row>
    <row r="574" ht="14.25" customHeight="1">
      <c r="AA574" s="129"/>
      <c r="AB574" s="129"/>
      <c r="AC574" s="129"/>
      <c r="AD574" s="129"/>
      <c r="AK574" s="129"/>
      <c r="AL574" s="129"/>
      <c r="AM574" s="129"/>
      <c r="AN574" s="129"/>
      <c r="AO574" s="129"/>
      <c r="AP574" s="129"/>
      <c r="AQ574" s="129"/>
      <c r="AT574" s="129"/>
      <c r="AU574" s="129"/>
      <c r="AV574" s="129"/>
      <c r="AY574" s="129"/>
      <c r="AZ574" s="129"/>
      <c r="BA574" s="129"/>
      <c r="BB574" s="129"/>
      <c r="BC574" s="129"/>
      <c r="BD574" s="129"/>
      <c r="BE574" s="129"/>
      <c r="BF574" s="129"/>
      <c r="BG574" s="129"/>
      <c r="BH574" s="129"/>
      <c r="BI574" s="129"/>
      <c r="BJ574" s="129"/>
      <c r="BK574" s="129"/>
      <c r="BL574" s="129"/>
      <c r="BM574" s="129"/>
      <c r="BN574" s="129"/>
      <c r="BO574" s="129"/>
      <c r="BP574" s="129"/>
      <c r="BQ574" s="129"/>
      <c r="BR574" s="129"/>
    </row>
    <row r="575" ht="14.25" customHeight="1">
      <c r="AA575" s="129"/>
      <c r="AB575" s="129"/>
      <c r="AC575" s="129"/>
      <c r="AD575" s="129"/>
      <c r="AK575" s="129"/>
      <c r="AL575" s="129"/>
      <c r="AM575" s="129"/>
      <c r="AN575" s="129"/>
      <c r="AO575" s="129"/>
      <c r="AP575" s="129"/>
      <c r="AQ575" s="129"/>
      <c r="AT575" s="129"/>
      <c r="AU575" s="129"/>
      <c r="AV575" s="129"/>
      <c r="AY575" s="129"/>
      <c r="AZ575" s="129"/>
      <c r="BA575" s="129"/>
      <c r="BB575" s="129"/>
      <c r="BC575" s="129"/>
      <c r="BD575" s="129"/>
      <c r="BE575" s="129"/>
      <c r="BF575" s="129"/>
      <c r="BG575" s="129"/>
      <c r="BH575" s="129"/>
      <c r="BI575" s="129"/>
      <c r="BJ575" s="129"/>
      <c r="BK575" s="129"/>
      <c r="BL575" s="129"/>
      <c r="BM575" s="129"/>
      <c r="BN575" s="129"/>
      <c r="BO575" s="129"/>
      <c r="BP575" s="129"/>
      <c r="BQ575" s="129"/>
      <c r="BR575" s="129"/>
    </row>
    <row r="576" ht="14.25" customHeight="1">
      <c r="AA576" s="129"/>
      <c r="AB576" s="129"/>
      <c r="AC576" s="129"/>
      <c r="AD576" s="129"/>
      <c r="AK576" s="129"/>
      <c r="AL576" s="129"/>
      <c r="AM576" s="129"/>
      <c r="AN576" s="129"/>
      <c r="AO576" s="129"/>
      <c r="AP576" s="129"/>
      <c r="AQ576" s="129"/>
      <c r="AT576" s="129"/>
      <c r="AU576" s="129"/>
      <c r="AV576" s="129"/>
      <c r="AY576" s="129"/>
      <c r="AZ576" s="129"/>
      <c r="BA576" s="129"/>
      <c r="BB576" s="129"/>
      <c r="BC576" s="129"/>
      <c r="BD576" s="129"/>
      <c r="BE576" s="129"/>
      <c r="BF576" s="129"/>
      <c r="BG576" s="129"/>
      <c r="BH576" s="129"/>
      <c r="BI576" s="129"/>
      <c r="BJ576" s="129"/>
      <c r="BK576" s="129"/>
      <c r="BL576" s="129"/>
      <c r="BM576" s="129"/>
      <c r="BN576" s="129"/>
      <c r="BO576" s="129"/>
      <c r="BP576" s="129"/>
      <c r="BQ576" s="129"/>
      <c r="BR576" s="129"/>
    </row>
    <row r="577" ht="14.25" customHeight="1">
      <c r="AA577" s="129"/>
      <c r="AB577" s="129"/>
      <c r="AC577" s="129"/>
      <c r="AD577" s="129"/>
      <c r="AK577" s="129"/>
      <c r="AL577" s="129"/>
      <c r="AM577" s="129"/>
      <c r="AN577" s="129"/>
      <c r="AO577" s="129"/>
      <c r="AP577" s="129"/>
      <c r="AQ577" s="129"/>
      <c r="AT577" s="129"/>
      <c r="AU577" s="129"/>
      <c r="AV577" s="129"/>
      <c r="AY577" s="129"/>
      <c r="AZ577" s="129"/>
      <c r="BA577" s="129"/>
      <c r="BB577" s="129"/>
      <c r="BC577" s="129"/>
      <c r="BD577" s="129"/>
      <c r="BE577" s="129"/>
      <c r="BF577" s="129"/>
      <c r="BG577" s="129"/>
      <c r="BH577" s="129"/>
      <c r="BI577" s="129"/>
      <c r="BJ577" s="129"/>
      <c r="BK577" s="129"/>
      <c r="BL577" s="129"/>
      <c r="BM577" s="129"/>
      <c r="BN577" s="129"/>
      <c r="BO577" s="129"/>
      <c r="BP577" s="129"/>
      <c r="BQ577" s="129"/>
      <c r="BR577" s="129"/>
    </row>
    <row r="578" ht="14.25" customHeight="1">
      <c r="AA578" s="129"/>
      <c r="AB578" s="129"/>
      <c r="AC578" s="129"/>
      <c r="AD578" s="129"/>
      <c r="AK578" s="129"/>
      <c r="AL578" s="129"/>
      <c r="AM578" s="129"/>
      <c r="AN578" s="129"/>
      <c r="AO578" s="129"/>
      <c r="AP578" s="129"/>
      <c r="AQ578" s="129"/>
      <c r="AT578" s="129"/>
      <c r="AU578" s="129"/>
      <c r="AV578" s="129"/>
      <c r="AY578" s="129"/>
      <c r="AZ578" s="129"/>
      <c r="BA578" s="129"/>
      <c r="BB578" s="129"/>
      <c r="BC578" s="129"/>
      <c r="BD578" s="129"/>
      <c r="BE578" s="129"/>
      <c r="BF578" s="129"/>
      <c r="BG578" s="129"/>
      <c r="BH578" s="129"/>
      <c r="BI578" s="129"/>
      <c r="BJ578" s="129"/>
      <c r="BK578" s="129"/>
      <c r="BL578" s="129"/>
      <c r="BM578" s="129"/>
      <c r="BN578" s="129"/>
      <c r="BO578" s="129"/>
      <c r="BP578" s="129"/>
      <c r="BQ578" s="129"/>
      <c r="BR578" s="129"/>
    </row>
    <row r="579" ht="14.25" customHeight="1">
      <c r="AA579" s="129"/>
      <c r="AB579" s="129"/>
      <c r="AC579" s="129"/>
      <c r="AD579" s="129"/>
      <c r="AK579" s="129"/>
      <c r="AL579" s="129"/>
      <c r="AM579" s="129"/>
      <c r="AN579" s="129"/>
      <c r="AO579" s="129"/>
      <c r="AP579" s="129"/>
      <c r="AQ579" s="129"/>
      <c r="AT579" s="129"/>
      <c r="AU579" s="129"/>
      <c r="AV579" s="129"/>
      <c r="AY579" s="129"/>
      <c r="AZ579" s="129"/>
      <c r="BA579" s="129"/>
      <c r="BB579" s="129"/>
      <c r="BC579" s="129"/>
      <c r="BD579" s="129"/>
      <c r="BE579" s="129"/>
      <c r="BF579" s="129"/>
      <c r="BG579" s="129"/>
      <c r="BH579" s="129"/>
      <c r="BI579" s="129"/>
      <c r="BJ579" s="129"/>
      <c r="BK579" s="129"/>
      <c r="BL579" s="129"/>
      <c r="BM579" s="129"/>
      <c r="BN579" s="129"/>
      <c r="BO579" s="129"/>
      <c r="BP579" s="129"/>
      <c r="BQ579" s="129"/>
      <c r="BR579" s="129"/>
    </row>
    <row r="580" ht="14.25" customHeight="1">
      <c r="AA580" s="129"/>
      <c r="AB580" s="129"/>
      <c r="AC580" s="129"/>
      <c r="AD580" s="129"/>
      <c r="AK580" s="129"/>
      <c r="AL580" s="129"/>
      <c r="AM580" s="129"/>
      <c r="AN580" s="129"/>
      <c r="AO580" s="129"/>
      <c r="AP580" s="129"/>
      <c r="AQ580" s="129"/>
      <c r="AT580" s="129"/>
      <c r="AU580" s="129"/>
      <c r="AV580" s="129"/>
      <c r="AY580" s="129"/>
      <c r="AZ580" s="129"/>
      <c r="BA580" s="129"/>
      <c r="BB580" s="129"/>
      <c r="BC580" s="129"/>
      <c r="BD580" s="129"/>
      <c r="BE580" s="129"/>
      <c r="BF580" s="129"/>
      <c r="BG580" s="129"/>
      <c r="BH580" s="129"/>
      <c r="BI580" s="129"/>
      <c r="BJ580" s="129"/>
      <c r="BK580" s="129"/>
      <c r="BL580" s="129"/>
      <c r="BM580" s="129"/>
      <c r="BN580" s="129"/>
      <c r="BO580" s="129"/>
      <c r="BP580" s="129"/>
      <c r="BQ580" s="129"/>
      <c r="BR580" s="129"/>
    </row>
    <row r="581" ht="14.25" customHeight="1">
      <c r="AA581" s="129"/>
      <c r="AB581" s="129"/>
      <c r="AC581" s="129"/>
      <c r="AD581" s="129"/>
      <c r="AK581" s="129"/>
      <c r="AL581" s="129"/>
      <c r="AM581" s="129"/>
      <c r="AN581" s="129"/>
      <c r="AO581" s="129"/>
      <c r="AP581" s="129"/>
      <c r="AQ581" s="129"/>
      <c r="AT581" s="129"/>
      <c r="AU581" s="129"/>
      <c r="AV581" s="129"/>
      <c r="AY581" s="129"/>
      <c r="AZ581" s="129"/>
      <c r="BA581" s="129"/>
      <c r="BB581" s="129"/>
      <c r="BC581" s="129"/>
      <c r="BD581" s="129"/>
      <c r="BE581" s="129"/>
      <c r="BF581" s="129"/>
      <c r="BG581" s="129"/>
      <c r="BH581" s="129"/>
      <c r="BI581" s="129"/>
      <c r="BJ581" s="129"/>
      <c r="BK581" s="129"/>
      <c r="BL581" s="129"/>
      <c r="BM581" s="129"/>
      <c r="BN581" s="129"/>
      <c r="BO581" s="129"/>
      <c r="BP581" s="129"/>
      <c r="BQ581" s="129"/>
      <c r="BR581" s="129"/>
    </row>
    <row r="582" ht="14.25" customHeight="1">
      <c r="AA582" s="129"/>
      <c r="AB582" s="129"/>
      <c r="AC582" s="129"/>
      <c r="AD582" s="129"/>
      <c r="AK582" s="129"/>
      <c r="AL582" s="129"/>
      <c r="AM582" s="129"/>
      <c r="AN582" s="129"/>
      <c r="AO582" s="129"/>
      <c r="AP582" s="129"/>
      <c r="AQ582" s="129"/>
      <c r="AT582" s="129"/>
      <c r="AU582" s="129"/>
      <c r="AV582" s="129"/>
      <c r="AY582" s="129"/>
      <c r="AZ582" s="129"/>
      <c r="BA582" s="129"/>
      <c r="BB582" s="129"/>
      <c r="BC582" s="129"/>
      <c r="BD582" s="129"/>
      <c r="BE582" s="129"/>
      <c r="BF582" s="129"/>
      <c r="BG582" s="129"/>
      <c r="BH582" s="129"/>
      <c r="BI582" s="129"/>
      <c r="BJ582" s="129"/>
      <c r="BK582" s="129"/>
      <c r="BL582" s="129"/>
      <c r="BM582" s="129"/>
      <c r="BN582" s="129"/>
      <c r="BO582" s="129"/>
      <c r="BP582" s="129"/>
      <c r="BQ582" s="129"/>
      <c r="BR582" s="129"/>
    </row>
    <row r="583" ht="14.25" customHeight="1">
      <c r="AA583" s="129"/>
      <c r="AB583" s="129"/>
      <c r="AC583" s="129"/>
      <c r="AD583" s="129"/>
      <c r="AK583" s="129"/>
      <c r="AL583" s="129"/>
      <c r="AM583" s="129"/>
      <c r="AN583" s="129"/>
      <c r="AO583" s="129"/>
      <c r="AP583" s="129"/>
      <c r="AQ583" s="129"/>
      <c r="AT583" s="129"/>
      <c r="AU583" s="129"/>
      <c r="AV583" s="129"/>
      <c r="AY583" s="129"/>
      <c r="AZ583" s="129"/>
      <c r="BA583" s="129"/>
      <c r="BB583" s="129"/>
      <c r="BC583" s="129"/>
      <c r="BD583" s="129"/>
      <c r="BE583" s="129"/>
      <c r="BF583" s="129"/>
      <c r="BG583" s="129"/>
      <c r="BH583" s="129"/>
      <c r="BI583" s="129"/>
      <c r="BJ583" s="129"/>
      <c r="BK583" s="129"/>
      <c r="BL583" s="129"/>
      <c r="BM583" s="129"/>
      <c r="BN583" s="129"/>
      <c r="BO583" s="129"/>
      <c r="BP583" s="129"/>
      <c r="BQ583" s="129"/>
      <c r="BR583" s="129"/>
    </row>
    <row r="584" ht="14.25" customHeight="1">
      <c r="AA584" s="129"/>
      <c r="AB584" s="129"/>
      <c r="AC584" s="129"/>
      <c r="AD584" s="129"/>
      <c r="AK584" s="129"/>
      <c r="AL584" s="129"/>
      <c r="AM584" s="129"/>
      <c r="AN584" s="129"/>
      <c r="AO584" s="129"/>
      <c r="AP584" s="129"/>
      <c r="AQ584" s="129"/>
      <c r="AT584" s="129"/>
      <c r="AU584" s="129"/>
      <c r="AV584" s="129"/>
      <c r="AY584" s="129"/>
      <c r="AZ584" s="129"/>
      <c r="BA584" s="129"/>
      <c r="BB584" s="129"/>
      <c r="BC584" s="129"/>
      <c r="BD584" s="129"/>
      <c r="BE584" s="129"/>
      <c r="BF584" s="129"/>
      <c r="BG584" s="129"/>
      <c r="BH584" s="129"/>
      <c r="BI584" s="129"/>
      <c r="BJ584" s="129"/>
      <c r="BK584" s="129"/>
      <c r="BL584" s="129"/>
      <c r="BM584" s="129"/>
      <c r="BN584" s="129"/>
      <c r="BO584" s="129"/>
      <c r="BP584" s="129"/>
      <c r="BQ584" s="129"/>
      <c r="BR584" s="129"/>
    </row>
    <row r="585" ht="14.25" customHeight="1">
      <c r="AA585" s="129"/>
      <c r="AB585" s="129"/>
      <c r="AC585" s="129"/>
      <c r="AD585" s="129"/>
      <c r="AK585" s="129"/>
      <c r="AL585" s="129"/>
      <c r="AM585" s="129"/>
      <c r="AN585" s="129"/>
      <c r="AO585" s="129"/>
      <c r="AP585" s="129"/>
      <c r="AQ585" s="129"/>
      <c r="AT585" s="129"/>
      <c r="AU585" s="129"/>
      <c r="AV585" s="129"/>
      <c r="AY585" s="129"/>
      <c r="AZ585" s="129"/>
      <c r="BA585" s="129"/>
      <c r="BB585" s="129"/>
      <c r="BC585" s="129"/>
      <c r="BD585" s="129"/>
      <c r="BE585" s="129"/>
      <c r="BF585" s="129"/>
      <c r="BG585" s="129"/>
      <c r="BH585" s="129"/>
      <c r="BI585" s="129"/>
      <c r="BJ585" s="129"/>
      <c r="BK585" s="129"/>
      <c r="BL585" s="129"/>
      <c r="BM585" s="129"/>
      <c r="BN585" s="129"/>
      <c r="BO585" s="129"/>
      <c r="BP585" s="129"/>
      <c r="BQ585" s="129"/>
      <c r="BR585" s="129"/>
    </row>
    <row r="586" ht="14.25" customHeight="1">
      <c r="AA586" s="129"/>
      <c r="AB586" s="129"/>
      <c r="AC586" s="129"/>
      <c r="AD586" s="129"/>
      <c r="AK586" s="129"/>
      <c r="AL586" s="129"/>
      <c r="AM586" s="129"/>
      <c r="AN586" s="129"/>
      <c r="AO586" s="129"/>
      <c r="AP586" s="129"/>
      <c r="AQ586" s="129"/>
      <c r="AT586" s="129"/>
      <c r="AU586" s="129"/>
      <c r="AV586" s="129"/>
      <c r="AY586" s="129"/>
      <c r="AZ586" s="129"/>
      <c r="BA586" s="129"/>
      <c r="BB586" s="129"/>
      <c r="BC586" s="129"/>
      <c r="BD586" s="129"/>
      <c r="BE586" s="129"/>
      <c r="BF586" s="129"/>
      <c r="BG586" s="129"/>
      <c r="BH586" s="129"/>
      <c r="BI586" s="129"/>
      <c r="BJ586" s="129"/>
      <c r="BK586" s="129"/>
      <c r="BL586" s="129"/>
      <c r="BM586" s="129"/>
      <c r="BN586" s="129"/>
      <c r="BO586" s="129"/>
      <c r="BP586" s="129"/>
      <c r="BQ586" s="129"/>
      <c r="BR586" s="129"/>
    </row>
    <row r="587" ht="14.25" customHeight="1">
      <c r="AA587" s="129"/>
      <c r="AB587" s="129"/>
      <c r="AC587" s="129"/>
      <c r="AD587" s="129"/>
      <c r="AK587" s="129"/>
      <c r="AL587" s="129"/>
      <c r="AM587" s="129"/>
      <c r="AN587" s="129"/>
      <c r="AO587" s="129"/>
      <c r="AP587" s="129"/>
      <c r="AQ587" s="129"/>
      <c r="AT587" s="129"/>
      <c r="AU587" s="129"/>
      <c r="AV587" s="129"/>
      <c r="AY587" s="129"/>
      <c r="AZ587" s="129"/>
      <c r="BA587" s="129"/>
      <c r="BB587" s="129"/>
      <c r="BC587" s="129"/>
      <c r="BD587" s="129"/>
      <c r="BE587" s="129"/>
      <c r="BF587" s="129"/>
      <c r="BG587" s="129"/>
      <c r="BH587" s="129"/>
      <c r="BI587" s="129"/>
      <c r="BJ587" s="129"/>
      <c r="BK587" s="129"/>
      <c r="BL587" s="129"/>
      <c r="BM587" s="129"/>
      <c r="BN587" s="129"/>
      <c r="BO587" s="129"/>
      <c r="BP587" s="129"/>
      <c r="BQ587" s="129"/>
      <c r="BR587" s="129"/>
    </row>
    <row r="588" ht="14.25" customHeight="1">
      <c r="AA588" s="129"/>
      <c r="AB588" s="129"/>
      <c r="AC588" s="129"/>
      <c r="AD588" s="129"/>
      <c r="AK588" s="129"/>
      <c r="AL588" s="129"/>
      <c r="AM588" s="129"/>
      <c r="AN588" s="129"/>
      <c r="AO588" s="129"/>
      <c r="AP588" s="129"/>
      <c r="AQ588" s="129"/>
      <c r="AT588" s="129"/>
      <c r="AU588" s="129"/>
      <c r="AV588" s="129"/>
      <c r="AY588" s="129"/>
      <c r="AZ588" s="129"/>
      <c r="BA588" s="129"/>
      <c r="BB588" s="129"/>
      <c r="BC588" s="129"/>
      <c r="BD588" s="129"/>
      <c r="BE588" s="129"/>
      <c r="BF588" s="129"/>
      <c r="BG588" s="129"/>
      <c r="BH588" s="129"/>
      <c r="BI588" s="129"/>
      <c r="BJ588" s="129"/>
      <c r="BK588" s="129"/>
      <c r="BL588" s="129"/>
      <c r="BM588" s="129"/>
      <c r="BN588" s="129"/>
      <c r="BO588" s="129"/>
      <c r="BP588" s="129"/>
      <c r="BQ588" s="129"/>
      <c r="BR588" s="129"/>
    </row>
    <row r="589" ht="14.25" customHeight="1">
      <c r="AA589" s="129"/>
      <c r="AB589" s="129"/>
      <c r="AC589" s="129"/>
      <c r="AD589" s="129"/>
      <c r="AK589" s="129"/>
      <c r="AL589" s="129"/>
      <c r="AM589" s="129"/>
      <c r="AN589" s="129"/>
      <c r="AO589" s="129"/>
      <c r="AP589" s="129"/>
      <c r="AQ589" s="129"/>
      <c r="AT589" s="129"/>
      <c r="AU589" s="129"/>
      <c r="AV589" s="129"/>
      <c r="AY589" s="129"/>
      <c r="AZ589" s="129"/>
      <c r="BA589" s="129"/>
      <c r="BB589" s="129"/>
      <c r="BC589" s="129"/>
      <c r="BD589" s="129"/>
      <c r="BE589" s="129"/>
      <c r="BF589" s="129"/>
      <c r="BG589" s="129"/>
      <c r="BH589" s="129"/>
      <c r="BI589" s="129"/>
      <c r="BJ589" s="129"/>
      <c r="BK589" s="129"/>
      <c r="BL589" s="129"/>
      <c r="BM589" s="129"/>
      <c r="BN589" s="129"/>
      <c r="BO589" s="129"/>
      <c r="BP589" s="129"/>
      <c r="BQ589" s="129"/>
      <c r="BR589" s="129"/>
    </row>
    <row r="590" ht="14.25" customHeight="1">
      <c r="AA590" s="129"/>
      <c r="AB590" s="129"/>
      <c r="AC590" s="129"/>
      <c r="AD590" s="129"/>
      <c r="AK590" s="129"/>
      <c r="AL590" s="129"/>
      <c r="AM590" s="129"/>
      <c r="AN590" s="129"/>
      <c r="AO590" s="129"/>
      <c r="AP590" s="129"/>
      <c r="AQ590" s="129"/>
      <c r="AT590" s="129"/>
      <c r="AU590" s="129"/>
      <c r="AV590" s="129"/>
      <c r="AY590" s="129"/>
      <c r="AZ590" s="129"/>
      <c r="BA590" s="129"/>
      <c r="BB590" s="129"/>
      <c r="BC590" s="129"/>
      <c r="BD590" s="129"/>
      <c r="BE590" s="129"/>
      <c r="BF590" s="129"/>
      <c r="BG590" s="129"/>
      <c r="BH590" s="129"/>
      <c r="BI590" s="129"/>
      <c r="BJ590" s="129"/>
      <c r="BK590" s="129"/>
      <c r="BL590" s="129"/>
      <c r="BM590" s="129"/>
      <c r="BN590" s="129"/>
      <c r="BO590" s="129"/>
      <c r="BP590" s="129"/>
      <c r="BQ590" s="129"/>
      <c r="BR590" s="129"/>
    </row>
    <row r="591" ht="14.25" customHeight="1">
      <c r="AA591" s="129"/>
      <c r="AB591" s="129"/>
      <c r="AC591" s="129"/>
      <c r="AD591" s="129"/>
      <c r="AK591" s="129"/>
      <c r="AL591" s="129"/>
      <c r="AM591" s="129"/>
      <c r="AN591" s="129"/>
      <c r="AO591" s="129"/>
      <c r="AP591" s="129"/>
      <c r="AQ591" s="129"/>
      <c r="AT591" s="129"/>
      <c r="AU591" s="129"/>
      <c r="AV591" s="129"/>
      <c r="AY591" s="129"/>
      <c r="AZ591" s="129"/>
      <c r="BA591" s="129"/>
      <c r="BB591" s="129"/>
      <c r="BC591" s="129"/>
      <c r="BD591" s="129"/>
      <c r="BE591" s="129"/>
      <c r="BF591" s="129"/>
      <c r="BG591" s="129"/>
      <c r="BH591" s="129"/>
      <c r="BI591" s="129"/>
      <c r="BJ591" s="129"/>
      <c r="BK591" s="129"/>
      <c r="BL591" s="129"/>
      <c r="BM591" s="129"/>
      <c r="BN591" s="129"/>
      <c r="BO591" s="129"/>
      <c r="BP591" s="129"/>
      <c r="BQ591" s="129"/>
      <c r="BR591" s="129"/>
    </row>
    <row r="592" ht="14.25" customHeight="1">
      <c r="AA592" s="129"/>
      <c r="AB592" s="129"/>
      <c r="AC592" s="129"/>
      <c r="AD592" s="129"/>
      <c r="AK592" s="129"/>
      <c r="AL592" s="129"/>
      <c r="AM592" s="129"/>
      <c r="AN592" s="129"/>
      <c r="AO592" s="129"/>
      <c r="AP592" s="129"/>
      <c r="AQ592" s="129"/>
      <c r="AT592" s="129"/>
      <c r="AU592" s="129"/>
      <c r="AV592" s="129"/>
      <c r="AY592" s="129"/>
      <c r="AZ592" s="129"/>
      <c r="BA592" s="129"/>
      <c r="BB592" s="129"/>
      <c r="BC592" s="129"/>
      <c r="BD592" s="129"/>
      <c r="BE592" s="129"/>
      <c r="BF592" s="129"/>
      <c r="BG592" s="129"/>
      <c r="BH592" s="129"/>
      <c r="BI592" s="129"/>
      <c r="BJ592" s="129"/>
      <c r="BK592" s="129"/>
      <c r="BL592" s="129"/>
      <c r="BM592" s="129"/>
      <c r="BN592" s="129"/>
      <c r="BO592" s="129"/>
      <c r="BP592" s="129"/>
      <c r="BQ592" s="129"/>
      <c r="BR592" s="129"/>
    </row>
    <row r="593" ht="14.25" customHeight="1">
      <c r="AA593" s="129"/>
      <c r="AB593" s="129"/>
      <c r="AC593" s="129"/>
      <c r="AD593" s="129"/>
      <c r="AK593" s="129"/>
      <c r="AL593" s="129"/>
      <c r="AM593" s="129"/>
      <c r="AN593" s="129"/>
      <c r="AO593" s="129"/>
      <c r="AP593" s="129"/>
      <c r="AQ593" s="129"/>
      <c r="AT593" s="129"/>
      <c r="AU593" s="129"/>
      <c r="AV593" s="129"/>
      <c r="AY593" s="129"/>
      <c r="AZ593" s="129"/>
      <c r="BA593" s="129"/>
      <c r="BB593" s="129"/>
      <c r="BC593" s="129"/>
      <c r="BD593" s="129"/>
      <c r="BE593" s="129"/>
      <c r="BF593" s="129"/>
      <c r="BG593" s="129"/>
      <c r="BH593" s="129"/>
      <c r="BI593" s="129"/>
      <c r="BJ593" s="129"/>
      <c r="BK593" s="129"/>
      <c r="BL593" s="129"/>
      <c r="BM593" s="129"/>
      <c r="BN593" s="129"/>
      <c r="BO593" s="129"/>
      <c r="BP593" s="129"/>
      <c r="BQ593" s="129"/>
      <c r="BR593" s="129"/>
    </row>
    <row r="594" ht="14.25" customHeight="1">
      <c r="AA594" s="129"/>
      <c r="AB594" s="129"/>
      <c r="AC594" s="129"/>
      <c r="AD594" s="129"/>
      <c r="AK594" s="129"/>
      <c r="AL594" s="129"/>
      <c r="AM594" s="129"/>
      <c r="AN594" s="129"/>
      <c r="AO594" s="129"/>
      <c r="AP594" s="129"/>
      <c r="AQ594" s="129"/>
      <c r="AT594" s="129"/>
      <c r="AU594" s="129"/>
      <c r="AV594" s="129"/>
      <c r="AY594" s="129"/>
      <c r="AZ594" s="129"/>
      <c r="BA594" s="129"/>
      <c r="BB594" s="129"/>
      <c r="BC594" s="129"/>
      <c r="BD594" s="129"/>
      <c r="BE594" s="129"/>
      <c r="BF594" s="129"/>
      <c r="BG594" s="129"/>
      <c r="BH594" s="129"/>
      <c r="BI594" s="129"/>
      <c r="BJ594" s="129"/>
      <c r="BK594" s="129"/>
      <c r="BL594" s="129"/>
      <c r="BM594" s="129"/>
      <c r="BN594" s="129"/>
      <c r="BO594" s="129"/>
      <c r="BP594" s="129"/>
      <c r="BQ594" s="129"/>
      <c r="BR594" s="129"/>
    </row>
    <row r="595" ht="14.25" customHeight="1">
      <c r="AA595" s="129"/>
      <c r="AB595" s="129"/>
      <c r="AC595" s="129"/>
      <c r="AD595" s="129"/>
      <c r="AK595" s="129"/>
      <c r="AL595" s="129"/>
      <c r="AM595" s="129"/>
      <c r="AN595" s="129"/>
      <c r="AO595" s="129"/>
      <c r="AP595" s="129"/>
      <c r="AQ595" s="129"/>
      <c r="AT595" s="129"/>
      <c r="AU595" s="129"/>
      <c r="AV595" s="129"/>
      <c r="AY595" s="129"/>
      <c r="AZ595" s="129"/>
      <c r="BA595" s="129"/>
      <c r="BB595" s="129"/>
      <c r="BC595" s="129"/>
      <c r="BD595" s="129"/>
      <c r="BE595" s="129"/>
      <c r="BF595" s="129"/>
      <c r="BG595" s="129"/>
      <c r="BH595" s="129"/>
      <c r="BI595" s="129"/>
      <c r="BJ595" s="129"/>
      <c r="BK595" s="129"/>
      <c r="BL595" s="129"/>
      <c r="BM595" s="129"/>
      <c r="BN595" s="129"/>
      <c r="BO595" s="129"/>
      <c r="BP595" s="129"/>
      <c r="BQ595" s="129"/>
      <c r="BR595" s="129"/>
    </row>
    <row r="596" ht="14.25" customHeight="1">
      <c r="AA596" s="129"/>
      <c r="AB596" s="129"/>
      <c r="AC596" s="129"/>
      <c r="AD596" s="129"/>
      <c r="AK596" s="129"/>
      <c r="AL596" s="129"/>
      <c r="AM596" s="129"/>
      <c r="AN596" s="129"/>
      <c r="AO596" s="129"/>
      <c r="AP596" s="129"/>
      <c r="AQ596" s="129"/>
      <c r="AT596" s="129"/>
      <c r="AU596" s="129"/>
      <c r="AV596" s="129"/>
      <c r="AY596" s="129"/>
      <c r="AZ596" s="129"/>
      <c r="BA596" s="129"/>
      <c r="BB596" s="129"/>
      <c r="BC596" s="129"/>
      <c r="BD596" s="129"/>
      <c r="BE596" s="129"/>
      <c r="BF596" s="129"/>
      <c r="BG596" s="129"/>
      <c r="BH596" s="129"/>
      <c r="BI596" s="129"/>
      <c r="BJ596" s="129"/>
      <c r="BK596" s="129"/>
      <c r="BL596" s="129"/>
      <c r="BM596" s="129"/>
      <c r="BN596" s="129"/>
      <c r="BO596" s="129"/>
      <c r="BP596" s="129"/>
      <c r="BQ596" s="129"/>
      <c r="BR596" s="129"/>
    </row>
    <row r="597" ht="14.25" customHeight="1">
      <c r="AA597" s="129"/>
      <c r="AB597" s="129"/>
      <c r="AC597" s="129"/>
      <c r="AD597" s="129"/>
      <c r="AK597" s="129"/>
      <c r="AL597" s="129"/>
      <c r="AM597" s="129"/>
      <c r="AN597" s="129"/>
      <c r="AO597" s="129"/>
      <c r="AP597" s="129"/>
      <c r="AQ597" s="129"/>
      <c r="AT597" s="129"/>
      <c r="AU597" s="129"/>
      <c r="AV597" s="129"/>
      <c r="AY597" s="129"/>
      <c r="AZ597" s="129"/>
      <c r="BA597" s="129"/>
      <c r="BB597" s="129"/>
      <c r="BC597" s="129"/>
      <c r="BD597" s="129"/>
      <c r="BE597" s="129"/>
      <c r="BF597" s="129"/>
      <c r="BG597" s="129"/>
      <c r="BH597" s="129"/>
      <c r="BI597" s="129"/>
      <c r="BJ597" s="129"/>
      <c r="BK597" s="129"/>
      <c r="BL597" s="129"/>
      <c r="BM597" s="129"/>
      <c r="BN597" s="129"/>
      <c r="BO597" s="129"/>
      <c r="BP597" s="129"/>
      <c r="BQ597" s="129"/>
      <c r="BR597" s="129"/>
    </row>
    <row r="598" ht="14.25" customHeight="1">
      <c r="AA598" s="129"/>
      <c r="AB598" s="129"/>
      <c r="AC598" s="129"/>
      <c r="AD598" s="129"/>
      <c r="AK598" s="129"/>
      <c r="AL598" s="129"/>
      <c r="AM598" s="129"/>
      <c r="AN598" s="129"/>
      <c r="AO598" s="129"/>
      <c r="AP598" s="129"/>
      <c r="AQ598" s="129"/>
      <c r="AT598" s="129"/>
      <c r="AU598" s="129"/>
      <c r="AV598" s="129"/>
      <c r="AY598" s="129"/>
      <c r="AZ598" s="129"/>
      <c r="BA598" s="129"/>
      <c r="BB598" s="129"/>
      <c r="BC598" s="129"/>
      <c r="BD598" s="129"/>
      <c r="BE598" s="129"/>
      <c r="BF598" s="129"/>
      <c r="BG598" s="129"/>
      <c r="BH598" s="129"/>
      <c r="BI598" s="129"/>
      <c r="BJ598" s="129"/>
      <c r="BK598" s="129"/>
      <c r="BL598" s="129"/>
      <c r="BM598" s="129"/>
      <c r="BN598" s="129"/>
      <c r="BO598" s="129"/>
      <c r="BP598" s="129"/>
      <c r="BQ598" s="129"/>
      <c r="BR598" s="129"/>
    </row>
    <row r="599" ht="14.25" customHeight="1">
      <c r="AA599" s="129"/>
      <c r="AB599" s="129"/>
      <c r="AC599" s="129"/>
      <c r="AD599" s="129"/>
      <c r="AK599" s="129"/>
      <c r="AL599" s="129"/>
      <c r="AM599" s="129"/>
      <c r="AN599" s="129"/>
      <c r="AO599" s="129"/>
      <c r="AP599" s="129"/>
      <c r="AQ599" s="129"/>
      <c r="AT599" s="129"/>
      <c r="AU599" s="129"/>
      <c r="AV599" s="129"/>
      <c r="AY599" s="129"/>
      <c r="AZ599" s="129"/>
      <c r="BA599" s="129"/>
      <c r="BB599" s="129"/>
      <c r="BC599" s="129"/>
      <c r="BD599" s="129"/>
      <c r="BE599" s="129"/>
      <c r="BF599" s="129"/>
      <c r="BG599" s="129"/>
      <c r="BH599" s="129"/>
      <c r="BI599" s="129"/>
      <c r="BJ599" s="129"/>
      <c r="BK599" s="129"/>
      <c r="BL599" s="129"/>
      <c r="BM599" s="129"/>
      <c r="BN599" s="129"/>
      <c r="BO599" s="129"/>
      <c r="BP599" s="129"/>
      <c r="BQ599" s="129"/>
      <c r="BR599" s="129"/>
    </row>
    <row r="600" ht="14.25" customHeight="1">
      <c r="AA600" s="129"/>
      <c r="AB600" s="129"/>
      <c r="AC600" s="129"/>
      <c r="AD600" s="129"/>
      <c r="AK600" s="129"/>
      <c r="AL600" s="129"/>
      <c r="AM600" s="129"/>
      <c r="AN600" s="129"/>
      <c r="AO600" s="129"/>
      <c r="AP600" s="129"/>
      <c r="AQ600" s="129"/>
      <c r="AT600" s="129"/>
      <c r="AU600" s="129"/>
      <c r="AV600" s="129"/>
      <c r="AY600" s="129"/>
      <c r="AZ600" s="129"/>
      <c r="BA600" s="129"/>
      <c r="BB600" s="129"/>
      <c r="BC600" s="129"/>
      <c r="BD600" s="129"/>
      <c r="BE600" s="129"/>
      <c r="BF600" s="129"/>
      <c r="BG600" s="129"/>
      <c r="BH600" s="129"/>
      <c r="BI600" s="129"/>
      <c r="BJ600" s="129"/>
      <c r="BK600" s="129"/>
      <c r="BL600" s="129"/>
      <c r="BM600" s="129"/>
      <c r="BN600" s="129"/>
      <c r="BO600" s="129"/>
      <c r="BP600" s="129"/>
      <c r="BQ600" s="129"/>
      <c r="BR600" s="129"/>
    </row>
    <row r="601" ht="14.25" customHeight="1">
      <c r="AA601" s="129"/>
      <c r="AB601" s="129"/>
      <c r="AC601" s="129"/>
      <c r="AD601" s="129"/>
      <c r="AK601" s="129"/>
      <c r="AL601" s="129"/>
      <c r="AM601" s="129"/>
      <c r="AN601" s="129"/>
      <c r="AO601" s="129"/>
      <c r="AP601" s="129"/>
      <c r="AQ601" s="129"/>
      <c r="AT601" s="129"/>
      <c r="AU601" s="129"/>
      <c r="AV601" s="129"/>
      <c r="AY601" s="129"/>
      <c r="AZ601" s="129"/>
      <c r="BA601" s="129"/>
      <c r="BB601" s="129"/>
      <c r="BC601" s="129"/>
      <c r="BD601" s="129"/>
      <c r="BE601" s="129"/>
      <c r="BF601" s="129"/>
      <c r="BG601" s="129"/>
      <c r="BH601" s="129"/>
      <c r="BI601" s="129"/>
      <c r="BJ601" s="129"/>
      <c r="BK601" s="129"/>
      <c r="BL601" s="129"/>
      <c r="BM601" s="129"/>
      <c r="BN601" s="129"/>
      <c r="BO601" s="129"/>
      <c r="BP601" s="129"/>
      <c r="BQ601" s="129"/>
      <c r="BR601" s="129"/>
    </row>
    <row r="602" ht="14.25" customHeight="1">
      <c r="AA602" s="129"/>
      <c r="AB602" s="129"/>
      <c r="AC602" s="129"/>
      <c r="AD602" s="129"/>
      <c r="AK602" s="129"/>
      <c r="AL602" s="129"/>
      <c r="AM602" s="129"/>
      <c r="AN602" s="129"/>
      <c r="AO602" s="129"/>
      <c r="AP602" s="129"/>
      <c r="AQ602" s="129"/>
      <c r="AT602" s="129"/>
      <c r="AU602" s="129"/>
      <c r="AV602" s="129"/>
      <c r="AY602" s="129"/>
      <c r="AZ602" s="129"/>
      <c r="BA602" s="129"/>
      <c r="BB602" s="129"/>
      <c r="BC602" s="129"/>
      <c r="BD602" s="129"/>
      <c r="BE602" s="129"/>
      <c r="BF602" s="129"/>
      <c r="BG602" s="129"/>
      <c r="BH602" s="129"/>
      <c r="BI602" s="129"/>
      <c r="BJ602" s="129"/>
      <c r="BK602" s="129"/>
      <c r="BL602" s="129"/>
      <c r="BM602" s="129"/>
      <c r="BN602" s="129"/>
      <c r="BO602" s="129"/>
      <c r="BP602" s="129"/>
      <c r="BQ602" s="129"/>
      <c r="BR602" s="129"/>
    </row>
    <row r="603" ht="14.25" customHeight="1">
      <c r="AA603" s="129"/>
      <c r="AB603" s="129"/>
      <c r="AC603" s="129"/>
      <c r="AD603" s="129"/>
      <c r="AK603" s="129"/>
      <c r="AL603" s="129"/>
      <c r="AM603" s="129"/>
      <c r="AN603" s="129"/>
      <c r="AO603" s="129"/>
      <c r="AP603" s="129"/>
      <c r="AQ603" s="129"/>
      <c r="AT603" s="129"/>
      <c r="AU603" s="129"/>
      <c r="AV603" s="129"/>
      <c r="AY603" s="129"/>
      <c r="AZ603" s="129"/>
      <c r="BA603" s="129"/>
      <c r="BB603" s="129"/>
      <c r="BC603" s="129"/>
      <c r="BD603" s="129"/>
      <c r="BE603" s="129"/>
      <c r="BF603" s="129"/>
      <c r="BG603" s="129"/>
      <c r="BH603" s="129"/>
      <c r="BI603" s="129"/>
      <c r="BJ603" s="129"/>
      <c r="BK603" s="129"/>
      <c r="BL603" s="129"/>
      <c r="BM603" s="129"/>
      <c r="BN603" s="129"/>
      <c r="BO603" s="129"/>
      <c r="BP603" s="129"/>
      <c r="BQ603" s="129"/>
      <c r="BR603" s="129"/>
    </row>
    <row r="604" ht="14.25" customHeight="1">
      <c r="AA604" s="129"/>
      <c r="AB604" s="129"/>
      <c r="AC604" s="129"/>
      <c r="AD604" s="129"/>
      <c r="AK604" s="129"/>
      <c r="AL604" s="129"/>
      <c r="AM604" s="129"/>
      <c r="AN604" s="129"/>
      <c r="AO604" s="129"/>
      <c r="AP604" s="129"/>
      <c r="AQ604" s="129"/>
      <c r="AT604" s="129"/>
      <c r="AU604" s="129"/>
      <c r="AV604" s="129"/>
      <c r="AY604" s="129"/>
      <c r="AZ604" s="129"/>
      <c r="BA604" s="129"/>
      <c r="BB604" s="129"/>
      <c r="BC604" s="129"/>
      <c r="BD604" s="129"/>
      <c r="BE604" s="129"/>
      <c r="BF604" s="129"/>
      <c r="BG604" s="129"/>
      <c r="BH604" s="129"/>
      <c r="BI604" s="129"/>
      <c r="BJ604" s="129"/>
      <c r="BK604" s="129"/>
      <c r="BL604" s="129"/>
      <c r="BM604" s="129"/>
      <c r="BN604" s="129"/>
      <c r="BO604" s="129"/>
      <c r="BP604" s="129"/>
      <c r="BQ604" s="129"/>
      <c r="BR604" s="129"/>
    </row>
    <row r="605" ht="14.25" customHeight="1">
      <c r="AA605" s="129"/>
      <c r="AB605" s="129"/>
      <c r="AC605" s="129"/>
      <c r="AD605" s="129"/>
      <c r="AK605" s="129"/>
      <c r="AL605" s="129"/>
      <c r="AM605" s="129"/>
      <c r="AN605" s="129"/>
      <c r="AO605" s="129"/>
      <c r="AP605" s="129"/>
      <c r="AQ605" s="129"/>
      <c r="AT605" s="129"/>
      <c r="AU605" s="129"/>
      <c r="AV605" s="129"/>
      <c r="AY605" s="129"/>
      <c r="AZ605" s="129"/>
      <c r="BA605" s="129"/>
      <c r="BB605" s="129"/>
      <c r="BC605" s="129"/>
      <c r="BD605" s="129"/>
      <c r="BE605" s="129"/>
      <c r="BF605" s="129"/>
      <c r="BG605" s="129"/>
      <c r="BH605" s="129"/>
      <c r="BI605" s="129"/>
      <c r="BJ605" s="129"/>
      <c r="BK605" s="129"/>
      <c r="BL605" s="129"/>
      <c r="BM605" s="129"/>
      <c r="BN605" s="129"/>
      <c r="BO605" s="129"/>
      <c r="BP605" s="129"/>
      <c r="BQ605" s="129"/>
      <c r="BR605" s="129"/>
    </row>
    <row r="606" ht="14.25" customHeight="1">
      <c r="AA606" s="129"/>
      <c r="AB606" s="129"/>
      <c r="AC606" s="129"/>
      <c r="AD606" s="129"/>
      <c r="AK606" s="129"/>
      <c r="AL606" s="129"/>
      <c r="AM606" s="129"/>
      <c r="AN606" s="129"/>
      <c r="AO606" s="129"/>
      <c r="AP606" s="129"/>
      <c r="AQ606" s="129"/>
      <c r="AT606" s="129"/>
      <c r="AU606" s="129"/>
      <c r="AV606" s="129"/>
      <c r="AY606" s="129"/>
      <c r="AZ606" s="129"/>
      <c r="BA606" s="129"/>
      <c r="BB606" s="129"/>
      <c r="BC606" s="129"/>
      <c r="BD606" s="129"/>
      <c r="BE606" s="129"/>
      <c r="BF606" s="129"/>
      <c r="BG606" s="129"/>
      <c r="BH606" s="129"/>
      <c r="BI606" s="129"/>
      <c r="BJ606" s="129"/>
      <c r="BK606" s="129"/>
      <c r="BL606" s="129"/>
      <c r="BM606" s="129"/>
      <c r="BN606" s="129"/>
      <c r="BO606" s="129"/>
      <c r="BP606" s="129"/>
      <c r="BQ606" s="129"/>
      <c r="BR606" s="129"/>
    </row>
    <row r="607" ht="14.25" customHeight="1">
      <c r="AA607" s="129"/>
      <c r="AB607" s="129"/>
      <c r="AC607" s="129"/>
      <c r="AD607" s="129"/>
      <c r="AK607" s="129"/>
      <c r="AL607" s="129"/>
      <c r="AM607" s="129"/>
      <c r="AN607" s="129"/>
      <c r="AO607" s="129"/>
      <c r="AP607" s="129"/>
      <c r="AQ607" s="129"/>
      <c r="AT607" s="129"/>
      <c r="AU607" s="129"/>
      <c r="AV607" s="129"/>
      <c r="AY607" s="129"/>
      <c r="AZ607" s="129"/>
      <c r="BA607" s="129"/>
      <c r="BB607" s="129"/>
      <c r="BC607" s="129"/>
      <c r="BD607" s="129"/>
      <c r="BE607" s="129"/>
      <c r="BF607" s="129"/>
      <c r="BG607" s="129"/>
      <c r="BH607" s="129"/>
      <c r="BI607" s="129"/>
      <c r="BJ607" s="129"/>
      <c r="BK607" s="129"/>
      <c r="BL607" s="129"/>
      <c r="BM607" s="129"/>
      <c r="BN607" s="129"/>
      <c r="BO607" s="129"/>
      <c r="BP607" s="129"/>
      <c r="BQ607" s="129"/>
      <c r="BR607" s="129"/>
    </row>
    <row r="608" ht="14.25" customHeight="1">
      <c r="AA608" s="129"/>
      <c r="AB608" s="129"/>
      <c r="AC608" s="129"/>
      <c r="AD608" s="129"/>
      <c r="AK608" s="129"/>
      <c r="AL608" s="129"/>
      <c r="AM608" s="129"/>
      <c r="AN608" s="129"/>
      <c r="AO608" s="129"/>
      <c r="AP608" s="129"/>
      <c r="AQ608" s="129"/>
      <c r="AT608" s="129"/>
      <c r="AU608" s="129"/>
      <c r="AV608" s="129"/>
      <c r="AY608" s="129"/>
      <c r="AZ608" s="129"/>
      <c r="BA608" s="129"/>
      <c r="BB608" s="129"/>
      <c r="BC608" s="129"/>
      <c r="BD608" s="129"/>
      <c r="BE608" s="129"/>
      <c r="BF608" s="129"/>
      <c r="BG608" s="129"/>
      <c r="BH608" s="129"/>
      <c r="BI608" s="129"/>
      <c r="BJ608" s="129"/>
      <c r="BK608" s="129"/>
      <c r="BL608" s="129"/>
      <c r="BM608" s="129"/>
      <c r="BN608" s="129"/>
      <c r="BO608" s="129"/>
      <c r="BP608" s="129"/>
      <c r="BQ608" s="129"/>
      <c r="BR608" s="129"/>
    </row>
    <row r="609" ht="14.25" customHeight="1">
      <c r="AA609" s="129"/>
      <c r="AB609" s="129"/>
      <c r="AC609" s="129"/>
      <c r="AD609" s="129"/>
      <c r="AK609" s="129"/>
      <c r="AL609" s="129"/>
      <c r="AM609" s="129"/>
      <c r="AN609" s="129"/>
      <c r="AO609" s="129"/>
      <c r="AP609" s="129"/>
      <c r="AQ609" s="129"/>
      <c r="AT609" s="129"/>
      <c r="AU609" s="129"/>
      <c r="AV609" s="129"/>
      <c r="AY609" s="129"/>
      <c r="AZ609" s="129"/>
      <c r="BA609" s="129"/>
      <c r="BB609" s="129"/>
      <c r="BC609" s="129"/>
      <c r="BD609" s="129"/>
      <c r="BE609" s="129"/>
      <c r="BF609" s="129"/>
      <c r="BG609" s="129"/>
      <c r="BH609" s="129"/>
      <c r="BI609" s="129"/>
      <c r="BJ609" s="129"/>
      <c r="BK609" s="129"/>
      <c r="BL609" s="129"/>
      <c r="BM609" s="129"/>
      <c r="BN609" s="129"/>
      <c r="BO609" s="129"/>
      <c r="BP609" s="129"/>
      <c r="BQ609" s="129"/>
      <c r="BR609" s="129"/>
    </row>
    <row r="610" ht="14.25" customHeight="1">
      <c r="AA610" s="129"/>
      <c r="AB610" s="129"/>
      <c r="AC610" s="129"/>
      <c r="AD610" s="129"/>
      <c r="AK610" s="129"/>
      <c r="AL610" s="129"/>
      <c r="AM610" s="129"/>
      <c r="AN610" s="129"/>
      <c r="AO610" s="129"/>
      <c r="AP610" s="129"/>
      <c r="AQ610" s="129"/>
      <c r="AT610" s="129"/>
      <c r="AU610" s="129"/>
      <c r="AV610" s="129"/>
      <c r="AY610" s="129"/>
      <c r="AZ610" s="129"/>
      <c r="BA610" s="129"/>
      <c r="BB610" s="129"/>
      <c r="BC610" s="129"/>
      <c r="BD610" s="129"/>
      <c r="BE610" s="129"/>
      <c r="BF610" s="129"/>
      <c r="BG610" s="129"/>
      <c r="BH610" s="129"/>
      <c r="BI610" s="129"/>
      <c r="BJ610" s="129"/>
      <c r="BK610" s="129"/>
      <c r="BL610" s="129"/>
      <c r="BM610" s="129"/>
      <c r="BN610" s="129"/>
      <c r="BO610" s="129"/>
      <c r="BP610" s="129"/>
      <c r="BQ610" s="129"/>
      <c r="BR610" s="129"/>
    </row>
    <row r="611" ht="14.25" customHeight="1">
      <c r="AA611" s="129"/>
      <c r="AB611" s="129"/>
      <c r="AC611" s="129"/>
      <c r="AD611" s="129"/>
      <c r="AK611" s="129"/>
      <c r="AL611" s="129"/>
      <c r="AM611" s="129"/>
      <c r="AN611" s="129"/>
      <c r="AO611" s="129"/>
      <c r="AP611" s="129"/>
      <c r="AQ611" s="129"/>
      <c r="AT611" s="129"/>
      <c r="AU611" s="129"/>
      <c r="AV611" s="129"/>
      <c r="AY611" s="129"/>
      <c r="AZ611" s="129"/>
      <c r="BA611" s="129"/>
      <c r="BB611" s="129"/>
      <c r="BC611" s="129"/>
      <c r="BD611" s="129"/>
      <c r="BE611" s="129"/>
      <c r="BF611" s="129"/>
      <c r="BG611" s="129"/>
      <c r="BH611" s="129"/>
      <c r="BI611" s="129"/>
      <c r="BJ611" s="129"/>
      <c r="BK611" s="129"/>
      <c r="BL611" s="129"/>
      <c r="BM611" s="129"/>
      <c r="BN611" s="129"/>
      <c r="BO611" s="129"/>
      <c r="BP611" s="129"/>
      <c r="BQ611" s="129"/>
      <c r="BR611" s="129"/>
    </row>
    <row r="612" ht="14.25" customHeight="1">
      <c r="AA612" s="129"/>
      <c r="AB612" s="129"/>
      <c r="AC612" s="129"/>
      <c r="AD612" s="129"/>
      <c r="AK612" s="129"/>
      <c r="AL612" s="129"/>
      <c r="AM612" s="129"/>
      <c r="AN612" s="129"/>
      <c r="AO612" s="129"/>
      <c r="AP612" s="129"/>
      <c r="AQ612" s="129"/>
      <c r="AT612" s="129"/>
      <c r="AU612" s="129"/>
      <c r="AV612" s="129"/>
      <c r="AY612" s="129"/>
      <c r="AZ612" s="129"/>
      <c r="BA612" s="129"/>
      <c r="BB612" s="129"/>
      <c r="BC612" s="129"/>
      <c r="BD612" s="129"/>
      <c r="BE612" s="129"/>
      <c r="BF612" s="129"/>
      <c r="BG612" s="129"/>
      <c r="BH612" s="129"/>
      <c r="BI612" s="129"/>
      <c r="BJ612" s="129"/>
      <c r="BK612" s="129"/>
      <c r="BL612" s="129"/>
      <c r="BM612" s="129"/>
      <c r="BN612" s="129"/>
      <c r="BO612" s="129"/>
      <c r="BP612" s="129"/>
      <c r="BQ612" s="129"/>
      <c r="BR612" s="129"/>
    </row>
    <row r="613" ht="14.25" customHeight="1">
      <c r="AA613" s="129"/>
      <c r="AB613" s="129"/>
      <c r="AC613" s="129"/>
      <c r="AD613" s="129"/>
      <c r="AK613" s="129"/>
      <c r="AL613" s="129"/>
      <c r="AM613" s="129"/>
      <c r="AN613" s="129"/>
      <c r="AO613" s="129"/>
      <c r="AP613" s="129"/>
      <c r="AQ613" s="129"/>
      <c r="AT613" s="129"/>
      <c r="AU613" s="129"/>
      <c r="AV613" s="129"/>
      <c r="AY613" s="129"/>
      <c r="AZ613" s="129"/>
      <c r="BA613" s="129"/>
      <c r="BB613" s="129"/>
      <c r="BC613" s="129"/>
      <c r="BD613" s="129"/>
      <c r="BE613" s="129"/>
      <c r="BF613" s="129"/>
      <c r="BG613" s="129"/>
      <c r="BH613" s="129"/>
      <c r="BI613" s="129"/>
      <c r="BJ613" s="129"/>
      <c r="BK613" s="129"/>
      <c r="BL613" s="129"/>
      <c r="BM613" s="129"/>
      <c r="BN613" s="129"/>
      <c r="BO613" s="129"/>
      <c r="BP613" s="129"/>
      <c r="BQ613" s="129"/>
      <c r="BR613" s="129"/>
    </row>
    <row r="614" ht="14.25" customHeight="1">
      <c r="AA614" s="129"/>
      <c r="AB614" s="129"/>
      <c r="AC614" s="129"/>
      <c r="AD614" s="129"/>
      <c r="AK614" s="129"/>
      <c r="AL614" s="129"/>
      <c r="AM614" s="129"/>
      <c r="AN614" s="129"/>
      <c r="AO614" s="129"/>
      <c r="AP614" s="129"/>
      <c r="AQ614" s="129"/>
      <c r="AT614" s="129"/>
      <c r="AU614" s="129"/>
      <c r="AV614" s="129"/>
      <c r="AY614" s="129"/>
      <c r="AZ614" s="129"/>
      <c r="BA614" s="129"/>
      <c r="BB614" s="129"/>
      <c r="BC614" s="129"/>
      <c r="BD614" s="129"/>
      <c r="BE614" s="129"/>
      <c r="BF614" s="129"/>
      <c r="BG614" s="129"/>
      <c r="BH614" s="129"/>
      <c r="BI614" s="129"/>
      <c r="BJ614" s="129"/>
      <c r="BK614" s="129"/>
      <c r="BL614" s="129"/>
      <c r="BM614" s="129"/>
      <c r="BN614" s="129"/>
      <c r="BO614" s="129"/>
      <c r="BP614" s="129"/>
      <c r="BQ614" s="129"/>
      <c r="BR614" s="129"/>
    </row>
    <row r="615" ht="14.25" customHeight="1">
      <c r="AA615" s="129"/>
      <c r="AB615" s="129"/>
      <c r="AC615" s="129"/>
      <c r="AD615" s="129"/>
      <c r="AK615" s="129"/>
      <c r="AL615" s="129"/>
      <c r="AM615" s="129"/>
      <c r="AN615" s="129"/>
      <c r="AO615" s="129"/>
      <c r="AP615" s="129"/>
      <c r="AQ615" s="129"/>
      <c r="AT615" s="129"/>
      <c r="AU615" s="129"/>
      <c r="AV615" s="129"/>
      <c r="AY615" s="129"/>
      <c r="AZ615" s="129"/>
      <c r="BA615" s="129"/>
      <c r="BB615" s="129"/>
      <c r="BC615" s="129"/>
      <c r="BD615" s="129"/>
      <c r="BE615" s="129"/>
      <c r="BF615" s="129"/>
      <c r="BG615" s="129"/>
      <c r="BH615" s="129"/>
      <c r="BI615" s="129"/>
      <c r="BJ615" s="129"/>
      <c r="BK615" s="129"/>
      <c r="BL615" s="129"/>
      <c r="BM615" s="129"/>
      <c r="BN615" s="129"/>
      <c r="BO615" s="129"/>
      <c r="BP615" s="129"/>
      <c r="BQ615" s="129"/>
      <c r="BR615" s="129"/>
    </row>
    <row r="616" ht="14.25" customHeight="1">
      <c r="AA616" s="129"/>
      <c r="AB616" s="129"/>
      <c r="AC616" s="129"/>
      <c r="AD616" s="129"/>
      <c r="AK616" s="129"/>
      <c r="AL616" s="129"/>
      <c r="AM616" s="129"/>
      <c r="AN616" s="129"/>
      <c r="AO616" s="129"/>
      <c r="AP616" s="129"/>
      <c r="AQ616" s="129"/>
      <c r="AT616" s="129"/>
      <c r="AU616" s="129"/>
      <c r="AV616" s="129"/>
      <c r="AY616" s="129"/>
      <c r="AZ616" s="129"/>
      <c r="BA616" s="129"/>
      <c r="BB616" s="129"/>
      <c r="BC616" s="129"/>
      <c r="BD616" s="129"/>
      <c r="BE616" s="129"/>
      <c r="BF616" s="129"/>
      <c r="BG616" s="129"/>
      <c r="BH616" s="129"/>
      <c r="BI616" s="129"/>
      <c r="BJ616" s="129"/>
      <c r="BK616" s="129"/>
      <c r="BL616" s="129"/>
      <c r="BM616" s="129"/>
      <c r="BN616" s="129"/>
      <c r="BO616" s="129"/>
      <c r="BP616" s="129"/>
      <c r="BQ616" s="129"/>
      <c r="BR616" s="129"/>
    </row>
    <row r="617" ht="14.25" customHeight="1">
      <c r="AA617" s="129"/>
      <c r="AB617" s="129"/>
      <c r="AC617" s="129"/>
      <c r="AD617" s="129"/>
      <c r="AK617" s="129"/>
      <c r="AL617" s="129"/>
      <c r="AM617" s="129"/>
      <c r="AN617" s="129"/>
      <c r="AO617" s="129"/>
      <c r="AP617" s="129"/>
      <c r="AQ617" s="129"/>
      <c r="AT617" s="129"/>
      <c r="AU617" s="129"/>
      <c r="AV617" s="129"/>
      <c r="AY617" s="129"/>
      <c r="AZ617" s="129"/>
      <c r="BA617" s="129"/>
      <c r="BB617" s="129"/>
      <c r="BC617" s="129"/>
      <c r="BD617" s="129"/>
      <c r="BE617" s="129"/>
      <c r="BF617" s="129"/>
      <c r="BG617" s="129"/>
      <c r="BH617" s="129"/>
      <c r="BI617" s="129"/>
      <c r="BJ617" s="129"/>
      <c r="BK617" s="129"/>
      <c r="BL617" s="129"/>
      <c r="BM617" s="129"/>
      <c r="BN617" s="129"/>
      <c r="BO617" s="129"/>
      <c r="BP617" s="129"/>
      <c r="BQ617" s="129"/>
      <c r="BR617" s="129"/>
    </row>
    <row r="618" ht="14.25" customHeight="1">
      <c r="AA618" s="129"/>
      <c r="AB618" s="129"/>
      <c r="AC618" s="129"/>
      <c r="AD618" s="129"/>
      <c r="AK618" s="129"/>
      <c r="AL618" s="129"/>
      <c r="AM618" s="129"/>
      <c r="AN618" s="129"/>
      <c r="AO618" s="129"/>
      <c r="AP618" s="129"/>
      <c r="AQ618" s="129"/>
      <c r="AT618" s="129"/>
      <c r="AU618" s="129"/>
      <c r="AV618" s="129"/>
      <c r="AY618" s="129"/>
      <c r="AZ618" s="129"/>
      <c r="BA618" s="129"/>
      <c r="BB618" s="129"/>
      <c r="BC618" s="129"/>
      <c r="BD618" s="129"/>
      <c r="BE618" s="129"/>
      <c r="BF618" s="129"/>
      <c r="BG618" s="129"/>
      <c r="BH618" s="129"/>
      <c r="BI618" s="129"/>
      <c r="BJ618" s="129"/>
      <c r="BK618" s="129"/>
      <c r="BL618" s="129"/>
      <c r="BM618" s="129"/>
      <c r="BN618" s="129"/>
      <c r="BO618" s="129"/>
      <c r="BP618" s="129"/>
      <c r="BQ618" s="129"/>
      <c r="BR618" s="129"/>
    </row>
    <row r="619" ht="14.25" customHeight="1">
      <c r="AA619" s="129"/>
      <c r="AB619" s="129"/>
      <c r="AC619" s="129"/>
      <c r="AD619" s="129"/>
      <c r="AK619" s="129"/>
      <c r="AL619" s="129"/>
      <c r="AM619" s="129"/>
      <c r="AN619" s="129"/>
      <c r="AO619" s="129"/>
      <c r="AP619" s="129"/>
      <c r="AQ619" s="129"/>
      <c r="AT619" s="129"/>
      <c r="AU619" s="129"/>
      <c r="AV619" s="129"/>
      <c r="AY619" s="129"/>
      <c r="AZ619" s="129"/>
      <c r="BA619" s="129"/>
      <c r="BB619" s="129"/>
      <c r="BC619" s="129"/>
      <c r="BD619" s="129"/>
      <c r="BE619" s="129"/>
      <c r="BF619" s="129"/>
      <c r="BG619" s="129"/>
      <c r="BH619" s="129"/>
      <c r="BI619" s="129"/>
      <c r="BJ619" s="129"/>
      <c r="BK619" s="129"/>
      <c r="BL619" s="129"/>
      <c r="BM619" s="129"/>
      <c r="BN619" s="129"/>
      <c r="BO619" s="129"/>
      <c r="BP619" s="129"/>
      <c r="BQ619" s="129"/>
      <c r="BR619" s="129"/>
    </row>
    <row r="620" ht="14.25" customHeight="1">
      <c r="AA620" s="129"/>
      <c r="AB620" s="129"/>
      <c r="AC620" s="129"/>
      <c r="AD620" s="129"/>
      <c r="AK620" s="129"/>
      <c r="AL620" s="129"/>
      <c r="AM620" s="129"/>
      <c r="AN620" s="129"/>
      <c r="AO620" s="129"/>
      <c r="AP620" s="129"/>
      <c r="AQ620" s="129"/>
      <c r="AT620" s="129"/>
      <c r="AU620" s="129"/>
      <c r="AV620" s="129"/>
      <c r="AY620" s="129"/>
      <c r="AZ620" s="129"/>
      <c r="BA620" s="129"/>
      <c r="BB620" s="129"/>
      <c r="BC620" s="129"/>
      <c r="BD620" s="129"/>
      <c r="BE620" s="129"/>
      <c r="BF620" s="129"/>
      <c r="BG620" s="129"/>
      <c r="BH620" s="129"/>
      <c r="BI620" s="129"/>
      <c r="BJ620" s="129"/>
      <c r="BK620" s="129"/>
      <c r="BL620" s="129"/>
      <c r="BM620" s="129"/>
      <c r="BN620" s="129"/>
      <c r="BO620" s="129"/>
      <c r="BP620" s="129"/>
      <c r="BQ620" s="129"/>
      <c r="BR620" s="129"/>
    </row>
    <row r="621" ht="14.25" customHeight="1">
      <c r="AA621" s="129"/>
      <c r="AB621" s="129"/>
      <c r="AC621" s="129"/>
      <c r="AD621" s="129"/>
      <c r="AK621" s="129"/>
      <c r="AL621" s="129"/>
      <c r="AM621" s="129"/>
      <c r="AN621" s="129"/>
      <c r="AO621" s="129"/>
      <c r="AP621" s="129"/>
      <c r="AQ621" s="129"/>
      <c r="AT621" s="129"/>
      <c r="AU621" s="129"/>
      <c r="AV621" s="129"/>
      <c r="AY621" s="129"/>
      <c r="AZ621" s="129"/>
      <c r="BA621" s="129"/>
      <c r="BB621" s="129"/>
      <c r="BC621" s="129"/>
      <c r="BD621" s="129"/>
      <c r="BE621" s="129"/>
      <c r="BF621" s="129"/>
      <c r="BG621" s="129"/>
      <c r="BH621" s="129"/>
      <c r="BI621" s="129"/>
      <c r="BJ621" s="129"/>
      <c r="BK621" s="129"/>
      <c r="BL621" s="129"/>
      <c r="BM621" s="129"/>
      <c r="BN621" s="129"/>
      <c r="BO621" s="129"/>
      <c r="BP621" s="129"/>
      <c r="BQ621" s="129"/>
      <c r="BR621" s="129"/>
    </row>
    <row r="622" ht="14.25" customHeight="1">
      <c r="AA622" s="129"/>
      <c r="AB622" s="129"/>
      <c r="AC622" s="129"/>
      <c r="AD622" s="129"/>
      <c r="AK622" s="129"/>
      <c r="AL622" s="129"/>
      <c r="AM622" s="129"/>
      <c r="AN622" s="129"/>
      <c r="AO622" s="129"/>
      <c r="AP622" s="129"/>
      <c r="AQ622" s="129"/>
      <c r="AT622" s="129"/>
      <c r="AU622" s="129"/>
      <c r="AV622" s="129"/>
      <c r="AY622" s="129"/>
      <c r="AZ622" s="129"/>
      <c r="BA622" s="129"/>
      <c r="BB622" s="129"/>
      <c r="BC622" s="129"/>
      <c r="BD622" s="129"/>
      <c r="BE622" s="129"/>
      <c r="BF622" s="129"/>
      <c r="BG622" s="129"/>
      <c r="BH622" s="129"/>
      <c r="BI622" s="129"/>
      <c r="BJ622" s="129"/>
      <c r="BK622" s="129"/>
      <c r="BL622" s="129"/>
      <c r="BM622" s="129"/>
      <c r="BN622" s="129"/>
      <c r="BO622" s="129"/>
      <c r="BP622" s="129"/>
      <c r="BQ622" s="129"/>
      <c r="BR622" s="129"/>
    </row>
    <row r="623" ht="14.25" customHeight="1">
      <c r="AA623" s="129"/>
      <c r="AB623" s="129"/>
      <c r="AC623" s="129"/>
      <c r="AD623" s="129"/>
      <c r="AK623" s="129"/>
      <c r="AL623" s="129"/>
      <c r="AM623" s="129"/>
      <c r="AN623" s="129"/>
      <c r="AO623" s="129"/>
      <c r="AP623" s="129"/>
      <c r="AQ623" s="129"/>
      <c r="AT623" s="129"/>
      <c r="AU623" s="129"/>
      <c r="AV623" s="129"/>
      <c r="AY623" s="129"/>
      <c r="AZ623" s="129"/>
      <c r="BA623" s="129"/>
      <c r="BB623" s="129"/>
      <c r="BC623" s="129"/>
      <c r="BD623" s="129"/>
      <c r="BE623" s="129"/>
      <c r="BF623" s="129"/>
      <c r="BG623" s="129"/>
      <c r="BH623" s="129"/>
      <c r="BI623" s="129"/>
      <c r="BJ623" s="129"/>
      <c r="BK623" s="129"/>
      <c r="BL623" s="129"/>
      <c r="BM623" s="129"/>
      <c r="BN623" s="129"/>
      <c r="BO623" s="129"/>
      <c r="BP623" s="129"/>
      <c r="BQ623" s="129"/>
      <c r="BR623" s="129"/>
    </row>
    <row r="624" ht="14.25" customHeight="1">
      <c r="AA624" s="129"/>
      <c r="AB624" s="129"/>
      <c r="AC624" s="129"/>
      <c r="AD624" s="129"/>
      <c r="AK624" s="129"/>
      <c r="AL624" s="129"/>
      <c r="AM624" s="129"/>
      <c r="AN624" s="129"/>
      <c r="AO624" s="129"/>
      <c r="AP624" s="129"/>
      <c r="AQ624" s="129"/>
      <c r="AT624" s="129"/>
      <c r="AU624" s="129"/>
      <c r="AV624" s="129"/>
      <c r="AY624" s="129"/>
      <c r="AZ624" s="129"/>
      <c r="BA624" s="129"/>
      <c r="BB624" s="129"/>
      <c r="BC624" s="129"/>
      <c r="BD624" s="129"/>
      <c r="BE624" s="129"/>
      <c r="BF624" s="129"/>
      <c r="BG624" s="129"/>
      <c r="BH624" s="129"/>
      <c r="BI624" s="129"/>
      <c r="BJ624" s="129"/>
      <c r="BK624" s="129"/>
      <c r="BL624" s="129"/>
      <c r="BM624" s="129"/>
      <c r="BN624" s="129"/>
      <c r="BO624" s="129"/>
      <c r="BP624" s="129"/>
      <c r="BQ624" s="129"/>
      <c r="BR624" s="129"/>
    </row>
    <row r="625" ht="14.25" customHeight="1">
      <c r="AA625" s="129"/>
      <c r="AB625" s="129"/>
      <c r="AC625" s="129"/>
      <c r="AD625" s="129"/>
      <c r="AK625" s="129"/>
      <c r="AL625" s="129"/>
      <c r="AM625" s="129"/>
      <c r="AN625" s="129"/>
      <c r="AO625" s="129"/>
      <c r="AP625" s="129"/>
      <c r="AQ625" s="129"/>
      <c r="AT625" s="129"/>
      <c r="AU625" s="129"/>
      <c r="AV625" s="129"/>
      <c r="AY625" s="129"/>
      <c r="AZ625" s="129"/>
      <c r="BA625" s="129"/>
      <c r="BB625" s="129"/>
      <c r="BC625" s="129"/>
      <c r="BD625" s="129"/>
      <c r="BE625" s="129"/>
      <c r="BF625" s="129"/>
      <c r="BG625" s="129"/>
      <c r="BH625" s="129"/>
      <c r="BI625" s="129"/>
      <c r="BJ625" s="129"/>
      <c r="BK625" s="129"/>
      <c r="BL625" s="129"/>
      <c r="BM625" s="129"/>
      <c r="BN625" s="129"/>
      <c r="BO625" s="129"/>
      <c r="BP625" s="129"/>
      <c r="BQ625" s="129"/>
      <c r="BR625" s="129"/>
    </row>
    <row r="626" ht="14.25" customHeight="1">
      <c r="AA626" s="129"/>
      <c r="AB626" s="129"/>
      <c r="AC626" s="129"/>
      <c r="AD626" s="129"/>
      <c r="AK626" s="129"/>
      <c r="AL626" s="129"/>
      <c r="AM626" s="129"/>
      <c r="AN626" s="129"/>
      <c r="AO626" s="129"/>
      <c r="AP626" s="129"/>
      <c r="AQ626" s="129"/>
      <c r="AT626" s="129"/>
      <c r="AU626" s="129"/>
      <c r="AV626" s="129"/>
      <c r="AY626" s="129"/>
      <c r="AZ626" s="129"/>
      <c r="BA626" s="129"/>
      <c r="BB626" s="129"/>
      <c r="BC626" s="129"/>
      <c r="BD626" s="129"/>
      <c r="BE626" s="129"/>
      <c r="BF626" s="129"/>
      <c r="BG626" s="129"/>
      <c r="BH626" s="129"/>
      <c r="BI626" s="129"/>
      <c r="BJ626" s="129"/>
      <c r="BK626" s="129"/>
      <c r="BL626" s="129"/>
      <c r="BM626" s="129"/>
      <c r="BN626" s="129"/>
      <c r="BO626" s="129"/>
      <c r="BP626" s="129"/>
      <c r="BQ626" s="129"/>
      <c r="BR626" s="129"/>
    </row>
    <row r="627" ht="14.25" customHeight="1">
      <c r="AA627" s="129"/>
      <c r="AB627" s="129"/>
      <c r="AC627" s="129"/>
      <c r="AD627" s="129"/>
      <c r="AK627" s="129"/>
      <c r="AL627" s="129"/>
      <c r="AM627" s="129"/>
      <c r="AN627" s="129"/>
      <c r="AO627" s="129"/>
      <c r="AP627" s="129"/>
      <c r="AQ627" s="129"/>
      <c r="AT627" s="129"/>
      <c r="AU627" s="129"/>
      <c r="AV627" s="129"/>
      <c r="AY627" s="129"/>
      <c r="AZ627" s="129"/>
      <c r="BA627" s="129"/>
      <c r="BB627" s="129"/>
      <c r="BC627" s="129"/>
      <c r="BD627" s="129"/>
      <c r="BE627" s="129"/>
      <c r="BF627" s="129"/>
      <c r="BG627" s="129"/>
      <c r="BH627" s="129"/>
      <c r="BI627" s="129"/>
      <c r="BJ627" s="129"/>
      <c r="BK627" s="129"/>
      <c r="BL627" s="129"/>
      <c r="BM627" s="129"/>
      <c r="BN627" s="129"/>
      <c r="BO627" s="129"/>
      <c r="BP627" s="129"/>
      <c r="BQ627" s="129"/>
      <c r="BR627" s="129"/>
    </row>
    <row r="628" ht="14.25" customHeight="1">
      <c r="AA628" s="129"/>
      <c r="AB628" s="129"/>
      <c r="AC628" s="129"/>
      <c r="AD628" s="129"/>
      <c r="AK628" s="129"/>
      <c r="AL628" s="129"/>
      <c r="AM628" s="129"/>
      <c r="AN628" s="129"/>
      <c r="AO628" s="129"/>
      <c r="AP628" s="129"/>
      <c r="AQ628" s="129"/>
      <c r="AT628" s="129"/>
      <c r="AU628" s="129"/>
      <c r="AV628" s="129"/>
      <c r="AY628" s="129"/>
      <c r="AZ628" s="129"/>
      <c r="BA628" s="129"/>
      <c r="BB628" s="129"/>
      <c r="BC628" s="129"/>
      <c r="BD628" s="129"/>
      <c r="BE628" s="129"/>
      <c r="BF628" s="129"/>
      <c r="BG628" s="129"/>
      <c r="BH628" s="129"/>
      <c r="BI628" s="129"/>
      <c r="BJ628" s="129"/>
      <c r="BK628" s="129"/>
      <c r="BL628" s="129"/>
      <c r="BM628" s="129"/>
      <c r="BN628" s="129"/>
      <c r="BO628" s="129"/>
      <c r="BP628" s="129"/>
      <c r="BQ628" s="129"/>
      <c r="BR628" s="129"/>
    </row>
    <row r="629" ht="14.25" customHeight="1">
      <c r="AA629" s="129"/>
      <c r="AB629" s="129"/>
      <c r="AC629" s="129"/>
      <c r="AD629" s="129"/>
      <c r="AK629" s="129"/>
      <c r="AL629" s="129"/>
      <c r="AM629" s="129"/>
      <c r="AN629" s="129"/>
      <c r="AO629" s="129"/>
      <c r="AP629" s="129"/>
      <c r="AQ629" s="129"/>
      <c r="AT629" s="129"/>
      <c r="AU629" s="129"/>
      <c r="AV629" s="129"/>
      <c r="AY629" s="129"/>
      <c r="AZ629" s="129"/>
      <c r="BA629" s="129"/>
      <c r="BB629" s="129"/>
      <c r="BC629" s="129"/>
      <c r="BD629" s="129"/>
      <c r="BE629" s="129"/>
      <c r="BF629" s="129"/>
      <c r="BG629" s="129"/>
      <c r="BH629" s="129"/>
      <c r="BI629" s="129"/>
      <c r="BJ629" s="129"/>
      <c r="BK629" s="129"/>
      <c r="BL629" s="129"/>
      <c r="BM629" s="129"/>
      <c r="BN629" s="129"/>
      <c r="BO629" s="129"/>
      <c r="BP629" s="129"/>
      <c r="BQ629" s="129"/>
      <c r="BR629" s="129"/>
    </row>
    <row r="630" ht="14.25" customHeight="1">
      <c r="AA630" s="129"/>
      <c r="AB630" s="129"/>
      <c r="AC630" s="129"/>
      <c r="AD630" s="129"/>
      <c r="AK630" s="129"/>
      <c r="AL630" s="129"/>
      <c r="AM630" s="129"/>
      <c r="AN630" s="129"/>
      <c r="AO630" s="129"/>
      <c r="AP630" s="129"/>
      <c r="AQ630" s="129"/>
      <c r="AT630" s="129"/>
      <c r="AU630" s="129"/>
      <c r="AV630" s="129"/>
      <c r="AY630" s="129"/>
      <c r="AZ630" s="129"/>
      <c r="BA630" s="129"/>
      <c r="BB630" s="129"/>
      <c r="BC630" s="129"/>
      <c r="BD630" s="129"/>
      <c r="BE630" s="129"/>
      <c r="BF630" s="129"/>
      <c r="BG630" s="129"/>
      <c r="BH630" s="129"/>
      <c r="BI630" s="129"/>
      <c r="BJ630" s="129"/>
      <c r="BK630" s="129"/>
      <c r="BL630" s="129"/>
      <c r="BM630" s="129"/>
      <c r="BN630" s="129"/>
      <c r="BO630" s="129"/>
      <c r="BP630" s="129"/>
      <c r="BQ630" s="129"/>
      <c r="BR630" s="129"/>
    </row>
    <row r="631" ht="14.25" customHeight="1">
      <c r="AA631" s="129"/>
      <c r="AB631" s="129"/>
      <c r="AC631" s="129"/>
      <c r="AD631" s="129"/>
      <c r="AK631" s="129"/>
      <c r="AL631" s="129"/>
      <c r="AM631" s="129"/>
      <c r="AN631" s="129"/>
      <c r="AO631" s="129"/>
      <c r="AP631" s="129"/>
      <c r="AQ631" s="129"/>
      <c r="AT631" s="129"/>
      <c r="AU631" s="129"/>
      <c r="AV631" s="129"/>
      <c r="AY631" s="129"/>
      <c r="AZ631" s="129"/>
      <c r="BA631" s="129"/>
      <c r="BB631" s="129"/>
      <c r="BC631" s="129"/>
      <c r="BD631" s="129"/>
      <c r="BE631" s="129"/>
      <c r="BF631" s="129"/>
      <c r="BG631" s="129"/>
      <c r="BH631" s="129"/>
      <c r="BI631" s="129"/>
      <c r="BJ631" s="129"/>
      <c r="BK631" s="129"/>
      <c r="BL631" s="129"/>
      <c r="BM631" s="129"/>
      <c r="BN631" s="129"/>
      <c r="BO631" s="129"/>
      <c r="BP631" s="129"/>
      <c r="BQ631" s="129"/>
      <c r="BR631" s="129"/>
    </row>
    <row r="632" ht="14.25" customHeight="1">
      <c r="AA632" s="129"/>
      <c r="AB632" s="129"/>
      <c r="AC632" s="129"/>
      <c r="AD632" s="129"/>
      <c r="AK632" s="129"/>
      <c r="AL632" s="129"/>
      <c r="AM632" s="129"/>
      <c r="AN632" s="129"/>
      <c r="AO632" s="129"/>
      <c r="AP632" s="129"/>
      <c r="AQ632" s="129"/>
      <c r="AT632" s="129"/>
      <c r="AU632" s="129"/>
      <c r="AV632" s="129"/>
      <c r="AY632" s="129"/>
      <c r="AZ632" s="129"/>
      <c r="BA632" s="129"/>
      <c r="BB632" s="129"/>
      <c r="BC632" s="129"/>
      <c r="BD632" s="129"/>
      <c r="BE632" s="129"/>
      <c r="BF632" s="129"/>
      <c r="BG632" s="129"/>
      <c r="BH632" s="129"/>
      <c r="BI632" s="129"/>
      <c r="BJ632" s="129"/>
      <c r="BK632" s="129"/>
      <c r="BL632" s="129"/>
      <c r="BM632" s="129"/>
      <c r="BN632" s="129"/>
      <c r="BO632" s="129"/>
      <c r="BP632" s="129"/>
      <c r="BQ632" s="129"/>
      <c r="BR632" s="129"/>
    </row>
    <row r="633" ht="14.25" customHeight="1">
      <c r="AA633" s="129"/>
      <c r="AB633" s="129"/>
      <c r="AC633" s="129"/>
      <c r="AD633" s="129"/>
      <c r="AK633" s="129"/>
      <c r="AL633" s="129"/>
      <c r="AM633" s="129"/>
      <c r="AN633" s="129"/>
      <c r="AO633" s="129"/>
      <c r="AP633" s="129"/>
      <c r="AQ633" s="129"/>
      <c r="AT633" s="129"/>
      <c r="AU633" s="129"/>
      <c r="AV633" s="129"/>
      <c r="AY633" s="129"/>
      <c r="AZ633" s="129"/>
      <c r="BA633" s="129"/>
      <c r="BB633" s="129"/>
      <c r="BC633" s="129"/>
      <c r="BD633" s="129"/>
      <c r="BE633" s="129"/>
      <c r="BF633" s="129"/>
      <c r="BG633" s="129"/>
      <c r="BH633" s="129"/>
      <c r="BI633" s="129"/>
      <c r="BJ633" s="129"/>
      <c r="BK633" s="129"/>
      <c r="BL633" s="129"/>
      <c r="BM633" s="129"/>
      <c r="BN633" s="129"/>
      <c r="BO633" s="129"/>
      <c r="BP633" s="129"/>
      <c r="BQ633" s="129"/>
      <c r="BR633" s="129"/>
    </row>
    <row r="634" ht="14.25" customHeight="1">
      <c r="AA634" s="129"/>
      <c r="AB634" s="129"/>
      <c r="AC634" s="129"/>
      <c r="AD634" s="129"/>
      <c r="AK634" s="129"/>
      <c r="AL634" s="129"/>
      <c r="AM634" s="129"/>
      <c r="AN634" s="129"/>
      <c r="AO634" s="129"/>
      <c r="AP634" s="129"/>
      <c r="AQ634" s="129"/>
      <c r="AT634" s="129"/>
      <c r="AU634" s="129"/>
      <c r="AV634" s="129"/>
      <c r="AY634" s="129"/>
      <c r="AZ634" s="129"/>
      <c r="BA634" s="129"/>
      <c r="BB634" s="129"/>
      <c r="BC634" s="129"/>
      <c r="BD634" s="129"/>
      <c r="BE634" s="129"/>
      <c r="BF634" s="129"/>
      <c r="BG634" s="129"/>
      <c r="BH634" s="129"/>
      <c r="BI634" s="129"/>
      <c r="BJ634" s="129"/>
      <c r="BK634" s="129"/>
      <c r="BL634" s="129"/>
      <c r="BM634" s="129"/>
      <c r="BN634" s="129"/>
      <c r="BO634" s="129"/>
      <c r="BP634" s="129"/>
      <c r="BQ634" s="129"/>
      <c r="BR634" s="129"/>
    </row>
    <row r="635" ht="14.25" customHeight="1">
      <c r="AA635" s="129"/>
      <c r="AB635" s="129"/>
      <c r="AC635" s="129"/>
      <c r="AD635" s="129"/>
      <c r="AK635" s="129"/>
      <c r="AL635" s="129"/>
      <c r="AM635" s="129"/>
      <c r="AN635" s="129"/>
      <c r="AO635" s="129"/>
      <c r="AP635" s="129"/>
      <c r="AQ635" s="129"/>
      <c r="AT635" s="129"/>
      <c r="AU635" s="129"/>
      <c r="AV635" s="129"/>
      <c r="AY635" s="129"/>
      <c r="AZ635" s="129"/>
      <c r="BA635" s="129"/>
      <c r="BB635" s="129"/>
      <c r="BC635" s="129"/>
      <c r="BD635" s="129"/>
      <c r="BE635" s="129"/>
      <c r="BF635" s="129"/>
      <c r="BG635" s="129"/>
      <c r="BH635" s="129"/>
      <c r="BI635" s="129"/>
      <c r="BJ635" s="129"/>
      <c r="BK635" s="129"/>
      <c r="BL635" s="129"/>
      <c r="BM635" s="129"/>
      <c r="BN635" s="129"/>
      <c r="BO635" s="129"/>
      <c r="BP635" s="129"/>
      <c r="BQ635" s="129"/>
      <c r="BR635" s="129"/>
    </row>
    <row r="636" ht="14.25" customHeight="1">
      <c r="AA636" s="129"/>
      <c r="AB636" s="129"/>
      <c r="AC636" s="129"/>
      <c r="AD636" s="129"/>
      <c r="AK636" s="129"/>
      <c r="AL636" s="129"/>
      <c r="AM636" s="129"/>
      <c r="AN636" s="129"/>
      <c r="AO636" s="129"/>
      <c r="AP636" s="129"/>
      <c r="AQ636" s="129"/>
      <c r="AT636" s="129"/>
      <c r="AU636" s="129"/>
      <c r="AV636" s="129"/>
      <c r="AY636" s="129"/>
      <c r="AZ636" s="129"/>
      <c r="BA636" s="129"/>
      <c r="BB636" s="129"/>
      <c r="BC636" s="129"/>
      <c r="BD636" s="129"/>
      <c r="BE636" s="129"/>
      <c r="BF636" s="129"/>
      <c r="BG636" s="129"/>
      <c r="BH636" s="129"/>
      <c r="BI636" s="129"/>
      <c r="BJ636" s="129"/>
      <c r="BK636" s="129"/>
      <c r="BL636" s="129"/>
      <c r="BM636" s="129"/>
      <c r="BN636" s="129"/>
      <c r="BO636" s="129"/>
      <c r="BP636" s="129"/>
      <c r="BQ636" s="129"/>
      <c r="BR636" s="129"/>
    </row>
    <row r="637" ht="14.25" customHeight="1">
      <c r="AA637" s="129"/>
      <c r="AB637" s="129"/>
      <c r="AC637" s="129"/>
      <c r="AD637" s="129"/>
      <c r="AK637" s="129"/>
      <c r="AL637" s="129"/>
      <c r="AM637" s="129"/>
      <c r="AN637" s="129"/>
      <c r="AO637" s="129"/>
      <c r="AP637" s="129"/>
      <c r="AQ637" s="129"/>
      <c r="AT637" s="129"/>
      <c r="AU637" s="129"/>
      <c r="AV637" s="129"/>
      <c r="AY637" s="129"/>
      <c r="AZ637" s="129"/>
      <c r="BA637" s="129"/>
      <c r="BB637" s="129"/>
      <c r="BC637" s="129"/>
      <c r="BD637" s="129"/>
      <c r="BE637" s="129"/>
      <c r="BF637" s="129"/>
      <c r="BG637" s="129"/>
      <c r="BH637" s="129"/>
      <c r="BI637" s="129"/>
      <c r="BJ637" s="129"/>
      <c r="BK637" s="129"/>
      <c r="BL637" s="129"/>
      <c r="BM637" s="129"/>
      <c r="BN637" s="129"/>
      <c r="BO637" s="129"/>
      <c r="BP637" s="129"/>
      <c r="BQ637" s="129"/>
      <c r="BR637" s="129"/>
    </row>
    <row r="638" ht="14.25" customHeight="1">
      <c r="AA638" s="129"/>
      <c r="AB638" s="129"/>
      <c r="AC638" s="129"/>
      <c r="AD638" s="129"/>
      <c r="AK638" s="129"/>
      <c r="AL638" s="129"/>
      <c r="AM638" s="129"/>
      <c r="AN638" s="129"/>
      <c r="AO638" s="129"/>
      <c r="AP638" s="129"/>
      <c r="AQ638" s="129"/>
      <c r="AT638" s="129"/>
      <c r="AU638" s="129"/>
      <c r="AV638" s="129"/>
      <c r="AY638" s="129"/>
      <c r="AZ638" s="129"/>
      <c r="BA638" s="129"/>
      <c r="BB638" s="129"/>
      <c r="BC638" s="129"/>
      <c r="BD638" s="129"/>
      <c r="BE638" s="129"/>
      <c r="BF638" s="129"/>
      <c r="BG638" s="129"/>
      <c r="BH638" s="129"/>
      <c r="BI638" s="129"/>
      <c r="BJ638" s="129"/>
      <c r="BK638" s="129"/>
      <c r="BL638" s="129"/>
      <c r="BM638" s="129"/>
      <c r="BN638" s="129"/>
      <c r="BO638" s="129"/>
      <c r="BP638" s="129"/>
      <c r="BQ638" s="129"/>
      <c r="BR638" s="129"/>
    </row>
    <row r="639" ht="14.25" customHeight="1">
      <c r="AA639" s="129"/>
      <c r="AB639" s="129"/>
      <c r="AC639" s="129"/>
      <c r="AD639" s="129"/>
      <c r="AK639" s="129"/>
      <c r="AL639" s="129"/>
      <c r="AM639" s="129"/>
      <c r="AN639" s="129"/>
      <c r="AO639" s="129"/>
      <c r="AP639" s="129"/>
      <c r="AQ639" s="129"/>
      <c r="AT639" s="129"/>
      <c r="AU639" s="129"/>
      <c r="AV639" s="129"/>
      <c r="AY639" s="129"/>
      <c r="AZ639" s="129"/>
      <c r="BA639" s="129"/>
      <c r="BB639" s="129"/>
      <c r="BC639" s="129"/>
      <c r="BD639" s="129"/>
      <c r="BE639" s="129"/>
      <c r="BF639" s="129"/>
      <c r="BG639" s="129"/>
      <c r="BH639" s="129"/>
      <c r="BI639" s="129"/>
      <c r="BJ639" s="129"/>
      <c r="BK639" s="129"/>
      <c r="BL639" s="129"/>
      <c r="BM639" s="129"/>
      <c r="BN639" s="129"/>
      <c r="BO639" s="129"/>
      <c r="BP639" s="129"/>
      <c r="BQ639" s="129"/>
      <c r="BR639" s="129"/>
    </row>
    <row r="640" ht="14.25" customHeight="1">
      <c r="AA640" s="129"/>
      <c r="AB640" s="129"/>
      <c r="AC640" s="129"/>
      <c r="AD640" s="129"/>
      <c r="AK640" s="129"/>
      <c r="AL640" s="129"/>
      <c r="AM640" s="129"/>
      <c r="AN640" s="129"/>
      <c r="AO640" s="129"/>
      <c r="AP640" s="129"/>
      <c r="AQ640" s="129"/>
      <c r="AT640" s="129"/>
      <c r="AU640" s="129"/>
      <c r="AV640" s="129"/>
      <c r="AY640" s="129"/>
      <c r="AZ640" s="129"/>
      <c r="BA640" s="129"/>
      <c r="BB640" s="129"/>
      <c r="BC640" s="129"/>
      <c r="BD640" s="129"/>
      <c r="BE640" s="129"/>
      <c r="BF640" s="129"/>
      <c r="BG640" s="129"/>
      <c r="BH640" s="129"/>
      <c r="BI640" s="129"/>
      <c r="BJ640" s="129"/>
      <c r="BK640" s="129"/>
      <c r="BL640" s="129"/>
      <c r="BM640" s="129"/>
      <c r="BN640" s="129"/>
      <c r="BO640" s="129"/>
      <c r="BP640" s="129"/>
      <c r="BQ640" s="129"/>
      <c r="BR640" s="129"/>
    </row>
    <row r="641" ht="14.25" customHeight="1">
      <c r="AA641" s="129"/>
      <c r="AB641" s="129"/>
      <c r="AC641" s="129"/>
      <c r="AD641" s="129"/>
      <c r="AK641" s="129"/>
      <c r="AL641" s="129"/>
      <c r="AM641" s="129"/>
      <c r="AN641" s="129"/>
      <c r="AO641" s="129"/>
      <c r="AP641" s="129"/>
      <c r="AQ641" s="129"/>
      <c r="AT641" s="129"/>
      <c r="AU641" s="129"/>
      <c r="AV641" s="129"/>
      <c r="AY641" s="129"/>
      <c r="AZ641" s="129"/>
      <c r="BA641" s="129"/>
      <c r="BB641" s="129"/>
      <c r="BC641" s="129"/>
      <c r="BD641" s="129"/>
      <c r="BE641" s="129"/>
      <c r="BF641" s="129"/>
      <c r="BG641" s="129"/>
      <c r="BH641" s="129"/>
      <c r="BI641" s="129"/>
      <c r="BJ641" s="129"/>
      <c r="BK641" s="129"/>
      <c r="BL641" s="129"/>
      <c r="BM641" s="129"/>
      <c r="BN641" s="129"/>
      <c r="BO641" s="129"/>
      <c r="BP641" s="129"/>
      <c r="BQ641" s="129"/>
      <c r="BR641" s="129"/>
    </row>
    <row r="642" ht="14.25" customHeight="1">
      <c r="AA642" s="129"/>
      <c r="AB642" s="129"/>
      <c r="AC642" s="129"/>
      <c r="AD642" s="129"/>
      <c r="AK642" s="129"/>
      <c r="AL642" s="129"/>
      <c r="AM642" s="129"/>
      <c r="AN642" s="129"/>
      <c r="AO642" s="129"/>
      <c r="AP642" s="129"/>
      <c r="AQ642" s="129"/>
      <c r="AT642" s="129"/>
      <c r="AU642" s="129"/>
      <c r="AV642" s="129"/>
      <c r="AY642" s="129"/>
      <c r="AZ642" s="129"/>
      <c r="BA642" s="129"/>
      <c r="BB642" s="129"/>
      <c r="BC642" s="129"/>
      <c r="BD642" s="129"/>
      <c r="BE642" s="129"/>
      <c r="BF642" s="129"/>
      <c r="BG642" s="129"/>
      <c r="BH642" s="129"/>
      <c r="BI642" s="129"/>
      <c r="BJ642" s="129"/>
      <c r="BK642" s="129"/>
      <c r="BL642" s="129"/>
      <c r="BM642" s="129"/>
      <c r="BN642" s="129"/>
      <c r="BO642" s="129"/>
      <c r="BP642" s="129"/>
      <c r="BQ642" s="129"/>
      <c r="BR642" s="129"/>
    </row>
    <row r="643" ht="14.25" customHeight="1">
      <c r="AA643" s="129"/>
      <c r="AB643" s="129"/>
      <c r="AC643" s="129"/>
      <c r="AD643" s="129"/>
      <c r="AK643" s="129"/>
      <c r="AL643" s="129"/>
      <c r="AM643" s="129"/>
      <c r="AN643" s="129"/>
      <c r="AO643" s="129"/>
      <c r="AP643" s="129"/>
      <c r="AQ643" s="129"/>
      <c r="AT643" s="129"/>
      <c r="AU643" s="129"/>
      <c r="AV643" s="129"/>
      <c r="AY643" s="129"/>
      <c r="AZ643" s="129"/>
      <c r="BA643" s="129"/>
      <c r="BB643" s="129"/>
      <c r="BC643" s="129"/>
      <c r="BD643" s="129"/>
      <c r="BE643" s="129"/>
      <c r="BF643" s="129"/>
      <c r="BG643" s="129"/>
      <c r="BH643" s="129"/>
      <c r="BI643" s="129"/>
      <c r="BJ643" s="129"/>
      <c r="BK643" s="129"/>
      <c r="BL643" s="129"/>
      <c r="BM643" s="129"/>
      <c r="BN643" s="129"/>
      <c r="BO643" s="129"/>
      <c r="BP643" s="129"/>
      <c r="BQ643" s="129"/>
      <c r="BR643" s="129"/>
    </row>
    <row r="644" ht="14.25" customHeight="1">
      <c r="AA644" s="129"/>
      <c r="AB644" s="129"/>
      <c r="AC644" s="129"/>
      <c r="AD644" s="129"/>
      <c r="AK644" s="129"/>
      <c r="AL644" s="129"/>
      <c r="AM644" s="129"/>
      <c r="AN644" s="129"/>
      <c r="AO644" s="129"/>
      <c r="AP644" s="129"/>
      <c r="AQ644" s="129"/>
      <c r="AT644" s="129"/>
      <c r="AU644" s="129"/>
      <c r="AV644" s="129"/>
      <c r="AY644" s="129"/>
      <c r="AZ644" s="129"/>
      <c r="BA644" s="129"/>
      <c r="BB644" s="129"/>
      <c r="BC644" s="129"/>
      <c r="BD644" s="129"/>
      <c r="BE644" s="129"/>
      <c r="BF644" s="129"/>
      <c r="BG644" s="129"/>
      <c r="BH644" s="129"/>
      <c r="BI644" s="129"/>
      <c r="BJ644" s="129"/>
      <c r="BK644" s="129"/>
      <c r="BL644" s="129"/>
      <c r="BM644" s="129"/>
      <c r="BN644" s="129"/>
      <c r="BO644" s="129"/>
      <c r="BP644" s="129"/>
      <c r="BQ644" s="129"/>
      <c r="BR644" s="129"/>
    </row>
    <row r="645" ht="14.25" customHeight="1">
      <c r="AA645" s="129"/>
      <c r="AB645" s="129"/>
      <c r="AC645" s="129"/>
      <c r="AD645" s="129"/>
      <c r="AK645" s="129"/>
      <c r="AL645" s="129"/>
      <c r="AM645" s="129"/>
      <c r="AN645" s="129"/>
      <c r="AO645" s="129"/>
      <c r="AP645" s="129"/>
      <c r="AQ645" s="129"/>
      <c r="AT645" s="129"/>
      <c r="AU645" s="129"/>
      <c r="AV645" s="129"/>
      <c r="AY645" s="129"/>
      <c r="AZ645" s="129"/>
      <c r="BA645" s="129"/>
      <c r="BB645" s="129"/>
      <c r="BC645" s="129"/>
      <c r="BD645" s="129"/>
      <c r="BE645" s="129"/>
      <c r="BF645" s="129"/>
      <c r="BG645" s="129"/>
      <c r="BH645" s="129"/>
      <c r="BI645" s="129"/>
      <c r="BJ645" s="129"/>
      <c r="BK645" s="129"/>
      <c r="BL645" s="129"/>
      <c r="BM645" s="129"/>
      <c r="BN645" s="129"/>
      <c r="BO645" s="129"/>
      <c r="BP645" s="129"/>
      <c r="BQ645" s="129"/>
      <c r="BR645" s="129"/>
    </row>
    <row r="646" ht="14.25" customHeight="1">
      <c r="AA646" s="129"/>
      <c r="AB646" s="129"/>
      <c r="AC646" s="129"/>
      <c r="AD646" s="129"/>
      <c r="AK646" s="129"/>
      <c r="AL646" s="129"/>
      <c r="AM646" s="129"/>
      <c r="AN646" s="129"/>
      <c r="AO646" s="129"/>
      <c r="AP646" s="129"/>
      <c r="AQ646" s="129"/>
      <c r="AT646" s="129"/>
      <c r="AU646" s="129"/>
      <c r="AV646" s="129"/>
      <c r="AY646" s="129"/>
      <c r="AZ646" s="129"/>
      <c r="BA646" s="129"/>
      <c r="BB646" s="129"/>
      <c r="BC646" s="129"/>
      <c r="BD646" s="129"/>
      <c r="BE646" s="129"/>
      <c r="BF646" s="129"/>
      <c r="BG646" s="129"/>
      <c r="BH646" s="129"/>
      <c r="BI646" s="129"/>
      <c r="BJ646" s="129"/>
      <c r="BK646" s="129"/>
      <c r="BL646" s="129"/>
      <c r="BM646" s="129"/>
      <c r="BN646" s="129"/>
      <c r="BO646" s="129"/>
      <c r="BP646" s="129"/>
      <c r="BQ646" s="129"/>
      <c r="BR646" s="129"/>
    </row>
    <row r="647" ht="14.25" customHeight="1">
      <c r="AA647" s="129"/>
      <c r="AB647" s="129"/>
      <c r="AC647" s="129"/>
      <c r="AD647" s="129"/>
      <c r="AK647" s="129"/>
      <c r="AL647" s="129"/>
      <c r="AM647" s="129"/>
      <c r="AN647" s="129"/>
      <c r="AO647" s="129"/>
      <c r="AP647" s="129"/>
      <c r="AQ647" s="129"/>
      <c r="AT647" s="129"/>
      <c r="AU647" s="129"/>
      <c r="AV647" s="129"/>
      <c r="AY647" s="129"/>
      <c r="AZ647" s="129"/>
      <c r="BA647" s="129"/>
      <c r="BB647" s="129"/>
      <c r="BC647" s="129"/>
      <c r="BD647" s="129"/>
      <c r="BE647" s="129"/>
      <c r="BF647" s="129"/>
      <c r="BG647" s="129"/>
      <c r="BH647" s="129"/>
      <c r="BI647" s="129"/>
      <c r="BJ647" s="129"/>
      <c r="BK647" s="129"/>
      <c r="BL647" s="129"/>
      <c r="BM647" s="129"/>
      <c r="BN647" s="129"/>
      <c r="BO647" s="129"/>
      <c r="BP647" s="129"/>
      <c r="BQ647" s="129"/>
      <c r="BR647" s="129"/>
    </row>
    <row r="648" ht="14.25" customHeight="1">
      <c r="AA648" s="129"/>
      <c r="AB648" s="129"/>
      <c r="AC648" s="129"/>
      <c r="AD648" s="129"/>
      <c r="AK648" s="129"/>
      <c r="AL648" s="129"/>
      <c r="AM648" s="129"/>
      <c r="AN648" s="129"/>
      <c r="AO648" s="129"/>
      <c r="AP648" s="129"/>
      <c r="AQ648" s="129"/>
      <c r="AT648" s="129"/>
      <c r="AU648" s="129"/>
      <c r="AV648" s="129"/>
      <c r="AY648" s="129"/>
      <c r="AZ648" s="129"/>
      <c r="BA648" s="129"/>
      <c r="BB648" s="129"/>
      <c r="BC648" s="129"/>
      <c r="BD648" s="129"/>
      <c r="BE648" s="129"/>
      <c r="BF648" s="129"/>
      <c r="BG648" s="129"/>
      <c r="BH648" s="129"/>
      <c r="BI648" s="129"/>
      <c r="BJ648" s="129"/>
      <c r="BK648" s="129"/>
      <c r="BL648" s="129"/>
      <c r="BM648" s="129"/>
      <c r="BN648" s="129"/>
      <c r="BO648" s="129"/>
      <c r="BP648" s="129"/>
      <c r="BQ648" s="129"/>
      <c r="BR648" s="129"/>
    </row>
    <row r="649" ht="14.25" customHeight="1">
      <c r="AA649" s="129"/>
      <c r="AB649" s="129"/>
      <c r="AC649" s="129"/>
      <c r="AD649" s="129"/>
      <c r="AK649" s="129"/>
      <c r="AL649" s="129"/>
      <c r="AM649" s="129"/>
      <c r="AN649" s="129"/>
      <c r="AO649" s="129"/>
      <c r="AP649" s="129"/>
      <c r="AQ649" s="129"/>
      <c r="AT649" s="129"/>
      <c r="AU649" s="129"/>
      <c r="AV649" s="129"/>
      <c r="AY649" s="129"/>
      <c r="AZ649" s="129"/>
      <c r="BA649" s="129"/>
      <c r="BB649" s="129"/>
      <c r="BC649" s="129"/>
      <c r="BD649" s="129"/>
      <c r="BE649" s="129"/>
      <c r="BF649" s="129"/>
      <c r="BG649" s="129"/>
      <c r="BH649" s="129"/>
      <c r="BI649" s="129"/>
      <c r="BJ649" s="129"/>
      <c r="BK649" s="129"/>
      <c r="BL649" s="129"/>
      <c r="BM649" s="129"/>
      <c r="BN649" s="129"/>
      <c r="BO649" s="129"/>
      <c r="BP649" s="129"/>
      <c r="BQ649" s="129"/>
      <c r="BR649" s="129"/>
    </row>
    <row r="650" ht="14.25" customHeight="1">
      <c r="AA650" s="129"/>
      <c r="AB650" s="129"/>
      <c r="AC650" s="129"/>
      <c r="AD650" s="129"/>
      <c r="AK650" s="129"/>
      <c r="AL650" s="129"/>
      <c r="AM650" s="129"/>
      <c r="AN650" s="129"/>
      <c r="AO650" s="129"/>
      <c r="AP650" s="129"/>
      <c r="AQ650" s="129"/>
      <c r="AT650" s="129"/>
      <c r="AU650" s="129"/>
      <c r="AV650" s="129"/>
      <c r="AY650" s="129"/>
      <c r="AZ650" s="129"/>
      <c r="BA650" s="129"/>
      <c r="BB650" s="129"/>
      <c r="BC650" s="129"/>
      <c r="BD650" s="129"/>
      <c r="BE650" s="129"/>
      <c r="BF650" s="129"/>
      <c r="BG650" s="129"/>
      <c r="BH650" s="129"/>
      <c r="BI650" s="129"/>
      <c r="BJ650" s="129"/>
      <c r="BK650" s="129"/>
      <c r="BL650" s="129"/>
      <c r="BM650" s="129"/>
      <c r="BN650" s="129"/>
      <c r="BO650" s="129"/>
      <c r="BP650" s="129"/>
      <c r="BQ650" s="129"/>
      <c r="BR650" s="129"/>
    </row>
    <row r="651" ht="14.25" customHeight="1">
      <c r="AA651" s="129"/>
      <c r="AB651" s="129"/>
      <c r="AC651" s="129"/>
      <c r="AD651" s="129"/>
      <c r="AK651" s="129"/>
      <c r="AL651" s="129"/>
      <c r="AM651" s="129"/>
      <c r="AN651" s="129"/>
      <c r="AO651" s="129"/>
      <c r="AP651" s="129"/>
      <c r="AQ651" s="129"/>
      <c r="AT651" s="129"/>
      <c r="AU651" s="129"/>
      <c r="AV651" s="129"/>
      <c r="AY651" s="129"/>
      <c r="AZ651" s="129"/>
      <c r="BA651" s="129"/>
      <c r="BB651" s="129"/>
      <c r="BC651" s="129"/>
      <c r="BD651" s="129"/>
      <c r="BE651" s="129"/>
      <c r="BF651" s="129"/>
      <c r="BG651" s="129"/>
      <c r="BH651" s="129"/>
      <c r="BI651" s="129"/>
      <c r="BJ651" s="129"/>
      <c r="BK651" s="129"/>
      <c r="BL651" s="129"/>
      <c r="BM651" s="129"/>
      <c r="BN651" s="129"/>
      <c r="BO651" s="129"/>
      <c r="BP651" s="129"/>
      <c r="BQ651" s="129"/>
      <c r="BR651" s="129"/>
    </row>
    <row r="652" ht="14.25" customHeight="1">
      <c r="AA652" s="129"/>
      <c r="AB652" s="129"/>
      <c r="AC652" s="129"/>
      <c r="AD652" s="129"/>
      <c r="AK652" s="129"/>
      <c r="AL652" s="129"/>
      <c r="AM652" s="129"/>
      <c r="AN652" s="129"/>
      <c r="AO652" s="129"/>
      <c r="AP652" s="129"/>
      <c r="AQ652" s="129"/>
      <c r="AT652" s="129"/>
      <c r="AU652" s="129"/>
      <c r="AV652" s="129"/>
      <c r="AY652" s="129"/>
      <c r="AZ652" s="129"/>
      <c r="BA652" s="129"/>
      <c r="BB652" s="129"/>
      <c r="BC652" s="129"/>
      <c r="BD652" s="129"/>
      <c r="BE652" s="129"/>
      <c r="BF652" s="129"/>
      <c r="BG652" s="129"/>
      <c r="BH652" s="129"/>
      <c r="BI652" s="129"/>
      <c r="BJ652" s="129"/>
      <c r="BK652" s="129"/>
      <c r="BL652" s="129"/>
      <c r="BM652" s="129"/>
      <c r="BN652" s="129"/>
      <c r="BO652" s="129"/>
      <c r="BP652" s="129"/>
      <c r="BQ652" s="129"/>
      <c r="BR652" s="129"/>
    </row>
    <row r="653" ht="14.25" customHeight="1">
      <c r="AA653" s="129"/>
      <c r="AB653" s="129"/>
      <c r="AC653" s="129"/>
      <c r="AD653" s="129"/>
      <c r="AK653" s="129"/>
      <c r="AL653" s="129"/>
      <c r="AM653" s="129"/>
      <c r="AN653" s="129"/>
      <c r="AO653" s="129"/>
      <c r="AP653" s="129"/>
      <c r="AQ653" s="129"/>
      <c r="AT653" s="129"/>
      <c r="AU653" s="129"/>
      <c r="AV653" s="129"/>
      <c r="AY653" s="129"/>
      <c r="AZ653" s="129"/>
      <c r="BA653" s="129"/>
      <c r="BB653" s="129"/>
      <c r="BC653" s="129"/>
      <c r="BD653" s="129"/>
      <c r="BE653" s="129"/>
      <c r="BF653" s="129"/>
      <c r="BG653" s="129"/>
      <c r="BH653" s="129"/>
      <c r="BI653" s="129"/>
      <c r="BJ653" s="129"/>
      <c r="BK653" s="129"/>
      <c r="BL653" s="129"/>
      <c r="BM653" s="129"/>
      <c r="BN653" s="129"/>
      <c r="BO653" s="129"/>
      <c r="BP653" s="129"/>
      <c r="BQ653" s="129"/>
      <c r="BR653" s="129"/>
    </row>
    <row r="654" ht="14.25" customHeight="1">
      <c r="AA654" s="129"/>
      <c r="AB654" s="129"/>
      <c r="AC654" s="129"/>
      <c r="AD654" s="129"/>
      <c r="AK654" s="129"/>
      <c r="AL654" s="129"/>
      <c r="AM654" s="129"/>
      <c r="AN654" s="129"/>
      <c r="AO654" s="129"/>
      <c r="AP654" s="129"/>
      <c r="AQ654" s="129"/>
      <c r="AT654" s="129"/>
      <c r="AU654" s="129"/>
      <c r="AV654" s="129"/>
      <c r="AY654" s="129"/>
      <c r="AZ654" s="129"/>
      <c r="BA654" s="129"/>
      <c r="BB654" s="129"/>
      <c r="BC654" s="129"/>
      <c r="BD654" s="129"/>
      <c r="BE654" s="129"/>
      <c r="BF654" s="129"/>
      <c r="BG654" s="129"/>
      <c r="BH654" s="129"/>
      <c r="BI654" s="129"/>
      <c r="BJ654" s="129"/>
      <c r="BK654" s="129"/>
      <c r="BL654" s="129"/>
      <c r="BM654" s="129"/>
      <c r="BN654" s="129"/>
      <c r="BO654" s="129"/>
      <c r="BP654" s="129"/>
      <c r="BQ654" s="129"/>
      <c r="BR654" s="129"/>
    </row>
    <row r="655" ht="14.25" customHeight="1">
      <c r="AA655" s="129"/>
      <c r="AB655" s="129"/>
      <c r="AC655" s="129"/>
      <c r="AD655" s="129"/>
      <c r="AK655" s="129"/>
      <c r="AL655" s="129"/>
      <c r="AM655" s="129"/>
      <c r="AN655" s="129"/>
      <c r="AO655" s="129"/>
      <c r="AP655" s="129"/>
      <c r="AQ655" s="129"/>
      <c r="AT655" s="129"/>
      <c r="AU655" s="129"/>
      <c r="AV655" s="129"/>
      <c r="AY655" s="129"/>
      <c r="AZ655" s="129"/>
      <c r="BA655" s="129"/>
      <c r="BB655" s="129"/>
      <c r="BC655" s="129"/>
      <c r="BD655" s="129"/>
      <c r="BE655" s="129"/>
      <c r="BF655" s="129"/>
      <c r="BG655" s="129"/>
      <c r="BH655" s="129"/>
      <c r="BI655" s="129"/>
      <c r="BJ655" s="129"/>
      <c r="BK655" s="129"/>
      <c r="BL655" s="129"/>
      <c r="BM655" s="129"/>
      <c r="BN655" s="129"/>
      <c r="BO655" s="129"/>
      <c r="BP655" s="129"/>
      <c r="BQ655" s="129"/>
      <c r="BR655" s="129"/>
    </row>
    <row r="656" ht="14.25" customHeight="1">
      <c r="AA656" s="129"/>
      <c r="AB656" s="129"/>
      <c r="AC656" s="129"/>
      <c r="AD656" s="129"/>
      <c r="AK656" s="129"/>
      <c r="AL656" s="129"/>
      <c r="AM656" s="129"/>
      <c r="AN656" s="129"/>
      <c r="AO656" s="129"/>
      <c r="AP656" s="129"/>
      <c r="AQ656" s="129"/>
      <c r="AT656" s="129"/>
      <c r="AU656" s="129"/>
      <c r="AV656" s="129"/>
      <c r="AY656" s="129"/>
      <c r="AZ656" s="129"/>
      <c r="BA656" s="129"/>
      <c r="BB656" s="129"/>
      <c r="BC656" s="129"/>
      <c r="BD656" s="129"/>
      <c r="BE656" s="129"/>
      <c r="BF656" s="129"/>
      <c r="BG656" s="129"/>
      <c r="BH656" s="129"/>
      <c r="BI656" s="129"/>
      <c r="BJ656" s="129"/>
      <c r="BK656" s="129"/>
      <c r="BL656" s="129"/>
      <c r="BM656" s="129"/>
      <c r="BN656" s="129"/>
      <c r="BO656" s="129"/>
      <c r="BP656" s="129"/>
      <c r="BQ656" s="129"/>
      <c r="BR656" s="129"/>
    </row>
    <row r="657" ht="14.25" customHeight="1">
      <c r="AA657" s="129"/>
      <c r="AB657" s="129"/>
      <c r="AC657" s="129"/>
      <c r="AD657" s="129"/>
      <c r="AK657" s="129"/>
      <c r="AL657" s="129"/>
      <c r="AM657" s="129"/>
      <c r="AN657" s="129"/>
      <c r="AO657" s="129"/>
      <c r="AP657" s="129"/>
      <c r="AQ657" s="129"/>
      <c r="AT657" s="129"/>
      <c r="AU657" s="129"/>
      <c r="AV657" s="129"/>
      <c r="AY657" s="129"/>
      <c r="AZ657" s="129"/>
      <c r="BA657" s="129"/>
      <c r="BB657" s="129"/>
      <c r="BC657" s="129"/>
      <c r="BD657" s="129"/>
      <c r="BE657" s="129"/>
      <c r="BF657" s="129"/>
      <c r="BG657" s="129"/>
      <c r="BH657" s="129"/>
      <c r="BI657" s="129"/>
      <c r="BJ657" s="129"/>
      <c r="BK657" s="129"/>
      <c r="BL657" s="129"/>
      <c r="BM657" s="129"/>
      <c r="BN657" s="129"/>
      <c r="BO657" s="129"/>
      <c r="BP657" s="129"/>
      <c r="BQ657" s="129"/>
      <c r="BR657" s="129"/>
    </row>
    <row r="658" ht="14.25" customHeight="1">
      <c r="AA658" s="129"/>
      <c r="AB658" s="129"/>
      <c r="AC658" s="129"/>
      <c r="AD658" s="129"/>
      <c r="AK658" s="129"/>
      <c r="AL658" s="129"/>
      <c r="AM658" s="129"/>
      <c r="AN658" s="129"/>
      <c r="AO658" s="129"/>
      <c r="AP658" s="129"/>
      <c r="AQ658" s="129"/>
      <c r="AT658" s="129"/>
      <c r="AU658" s="129"/>
      <c r="AV658" s="129"/>
      <c r="AY658" s="129"/>
      <c r="AZ658" s="129"/>
      <c r="BA658" s="129"/>
      <c r="BB658" s="129"/>
      <c r="BC658" s="129"/>
      <c r="BD658" s="129"/>
      <c r="BE658" s="129"/>
      <c r="BF658" s="129"/>
      <c r="BG658" s="129"/>
      <c r="BH658" s="129"/>
      <c r="BI658" s="129"/>
      <c r="BJ658" s="129"/>
      <c r="BK658" s="129"/>
      <c r="BL658" s="129"/>
      <c r="BM658" s="129"/>
      <c r="BN658" s="129"/>
      <c r="BO658" s="129"/>
      <c r="BP658" s="129"/>
      <c r="BQ658" s="129"/>
      <c r="BR658" s="129"/>
    </row>
    <row r="659" ht="14.25" customHeight="1">
      <c r="AA659" s="129"/>
      <c r="AB659" s="129"/>
      <c r="AC659" s="129"/>
      <c r="AD659" s="129"/>
      <c r="AK659" s="129"/>
      <c r="AL659" s="129"/>
      <c r="AM659" s="129"/>
      <c r="AN659" s="129"/>
      <c r="AO659" s="129"/>
      <c r="AP659" s="129"/>
      <c r="AQ659" s="129"/>
      <c r="AT659" s="129"/>
      <c r="AU659" s="129"/>
      <c r="AV659" s="129"/>
      <c r="AY659" s="129"/>
      <c r="AZ659" s="129"/>
      <c r="BA659" s="129"/>
      <c r="BB659" s="129"/>
      <c r="BC659" s="129"/>
      <c r="BD659" s="129"/>
      <c r="BE659" s="129"/>
      <c r="BF659" s="129"/>
      <c r="BG659" s="129"/>
      <c r="BH659" s="129"/>
      <c r="BI659" s="129"/>
      <c r="BJ659" s="129"/>
      <c r="BK659" s="129"/>
      <c r="BL659" s="129"/>
      <c r="BM659" s="129"/>
      <c r="BN659" s="129"/>
      <c r="BO659" s="129"/>
      <c r="BP659" s="129"/>
      <c r="BQ659" s="129"/>
      <c r="BR659" s="129"/>
    </row>
    <row r="660" ht="14.25" customHeight="1">
      <c r="AA660" s="129"/>
      <c r="AB660" s="129"/>
      <c r="AC660" s="129"/>
      <c r="AD660" s="129"/>
      <c r="AK660" s="129"/>
      <c r="AL660" s="129"/>
      <c r="AM660" s="129"/>
      <c r="AN660" s="129"/>
      <c r="AO660" s="129"/>
      <c r="AP660" s="129"/>
      <c r="AQ660" s="129"/>
      <c r="AT660" s="129"/>
      <c r="AU660" s="129"/>
      <c r="AV660" s="129"/>
      <c r="AY660" s="129"/>
      <c r="AZ660" s="129"/>
      <c r="BA660" s="129"/>
      <c r="BB660" s="129"/>
      <c r="BC660" s="129"/>
      <c r="BD660" s="129"/>
      <c r="BE660" s="129"/>
      <c r="BF660" s="129"/>
      <c r="BG660" s="129"/>
      <c r="BH660" s="129"/>
      <c r="BI660" s="129"/>
      <c r="BJ660" s="129"/>
      <c r="BK660" s="129"/>
      <c r="BL660" s="129"/>
      <c r="BM660" s="129"/>
      <c r="BN660" s="129"/>
      <c r="BO660" s="129"/>
      <c r="BP660" s="129"/>
      <c r="BQ660" s="129"/>
      <c r="BR660" s="129"/>
    </row>
    <row r="661" ht="14.25" customHeight="1">
      <c r="AA661" s="129"/>
      <c r="AB661" s="129"/>
      <c r="AC661" s="129"/>
      <c r="AD661" s="129"/>
      <c r="AK661" s="129"/>
      <c r="AL661" s="129"/>
      <c r="AM661" s="129"/>
      <c r="AN661" s="129"/>
      <c r="AO661" s="129"/>
      <c r="AP661" s="129"/>
      <c r="AQ661" s="129"/>
      <c r="AT661" s="129"/>
      <c r="AU661" s="129"/>
      <c r="AV661" s="129"/>
      <c r="AY661" s="129"/>
      <c r="AZ661" s="129"/>
      <c r="BA661" s="129"/>
      <c r="BB661" s="129"/>
      <c r="BC661" s="129"/>
      <c r="BD661" s="129"/>
      <c r="BE661" s="129"/>
      <c r="BF661" s="129"/>
      <c r="BG661" s="129"/>
      <c r="BH661" s="129"/>
      <c r="BI661" s="129"/>
      <c r="BJ661" s="129"/>
      <c r="BK661" s="129"/>
      <c r="BL661" s="129"/>
      <c r="BM661" s="129"/>
      <c r="BN661" s="129"/>
      <c r="BO661" s="129"/>
      <c r="BP661" s="129"/>
      <c r="BQ661" s="129"/>
      <c r="BR661" s="129"/>
    </row>
    <row r="662" ht="14.25" customHeight="1">
      <c r="AA662" s="129"/>
      <c r="AB662" s="129"/>
      <c r="AC662" s="129"/>
      <c r="AD662" s="129"/>
      <c r="AK662" s="129"/>
      <c r="AL662" s="129"/>
      <c r="AM662" s="129"/>
      <c r="AN662" s="129"/>
      <c r="AO662" s="129"/>
      <c r="AP662" s="129"/>
      <c r="AQ662" s="129"/>
      <c r="AT662" s="129"/>
      <c r="AU662" s="129"/>
      <c r="AV662" s="129"/>
      <c r="AY662" s="129"/>
      <c r="AZ662" s="129"/>
      <c r="BA662" s="129"/>
      <c r="BB662" s="129"/>
      <c r="BC662" s="129"/>
      <c r="BD662" s="129"/>
      <c r="BE662" s="129"/>
      <c r="BF662" s="129"/>
      <c r="BG662" s="129"/>
      <c r="BH662" s="129"/>
      <c r="BI662" s="129"/>
      <c r="BJ662" s="129"/>
      <c r="BK662" s="129"/>
      <c r="BL662" s="129"/>
      <c r="BM662" s="129"/>
      <c r="BN662" s="129"/>
      <c r="BO662" s="129"/>
      <c r="BP662" s="129"/>
      <c r="BQ662" s="129"/>
      <c r="BR662" s="129"/>
    </row>
    <row r="663" ht="14.25" customHeight="1">
      <c r="AA663" s="129"/>
      <c r="AB663" s="129"/>
      <c r="AC663" s="129"/>
      <c r="AD663" s="129"/>
      <c r="AK663" s="129"/>
      <c r="AL663" s="129"/>
      <c r="AM663" s="129"/>
      <c r="AN663" s="129"/>
      <c r="AO663" s="129"/>
      <c r="AP663" s="129"/>
      <c r="AQ663" s="129"/>
      <c r="AT663" s="129"/>
      <c r="AU663" s="129"/>
      <c r="AV663" s="129"/>
      <c r="AY663" s="129"/>
      <c r="AZ663" s="129"/>
      <c r="BA663" s="129"/>
      <c r="BB663" s="129"/>
      <c r="BC663" s="129"/>
      <c r="BD663" s="129"/>
      <c r="BE663" s="129"/>
      <c r="BF663" s="129"/>
      <c r="BG663" s="129"/>
      <c r="BH663" s="129"/>
      <c r="BI663" s="129"/>
      <c r="BJ663" s="129"/>
      <c r="BK663" s="129"/>
      <c r="BL663" s="129"/>
      <c r="BM663" s="129"/>
      <c r="BN663" s="129"/>
      <c r="BO663" s="129"/>
      <c r="BP663" s="129"/>
      <c r="BQ663" s="129"/>
      <c r="BR663" s="129"/>
    </row>
    <row r="664" ht="14.25" customHeight="1">
      <c r="AA664" s="129"/>
      <c r="AB664" s="129"/>
      <c r="AC664" s="129"/>
      <c r="AD664" s="129"/>
      <c r="AK664" s="129"/>
      <c r="AL664" s="129"/>
      <c r="AM664" s="129"/>
      <c r="AN664" s="129"/>
      <c r="AO664" s="129"/>
      <c r="AP664" s="129"/>
      <c r="AQ664" s="129"/>
      <c r="AT664" s="129"/>
      <c r="AU664" s="129"/>
      <c r="AV664" s="129"/>
      <c r="AY664" s="129"/>
      <c r="AZ664" s="129"/>
      <c r="BA664" s="129"/>
      <c r="BB664" s="129"/>
      <c r="BC664" s="129"/>
      <c r="BD664" s="129"/>
      <c r="BE664" s="129"/>
      <c r="BF664" s="129"/>
      <c r="BG664" s="129"/>
      <c r="BH664" s="129"/>
      <c r="BI664" s="129"/>
      <c r="BJ664" s="129"/>
      <c r="BK664" s="129"/>
      <c r="BL664" s="129"/>
      <c r="BM664" s="129"/>
      <c r="BN664" s="129"/>
      <c r="BO664" s="129"/>
      <c r="BP664" s="129"/>
      <c r="BQ664" s="129"/>
      <c r="BR664" s="129"/>
    </row>
    <row r="665" ht="14.25" customHeight="1">
      <c r="AA665" s="129"/>
      <c r="AB665" s="129"/>
      <c r="AC665" s="129"/>
      <c r="AD665" s="129"/>
      <c r="AK665" s="129"/>
      <c r="AL665" s="129"/>
      <c r="AM665" s="129"/>
      <c r="AN665" s="129"/>
      <c r="AO665" s="129"/>
      <c r="AP665" s="129"/>
      <c r="AQ665" s="129"/>
      <c r="AT665" s="129"/>
      <c r="AU665" s="129"/>
      <c r="AV665" s="129"/>
      <c r="AY665" s="129"/>
      <c r="AZ665" s="129"/>
      <c r="BA665" s="129"/>
      <c r="BB665" s="129"/>
      <c r="BC665" s="129"/>
      <c r="BD665" s="129"/>
      <c r="BE665" s="129"/>
      <c r="BF665" s="129"/>
      <c r="BG665" s="129"/>
      <c r="BH665" s="129"/>
      <c r="BI665" s="129"/>
      <c r="BJ665" s="129"/>
      <c r="BK665" s="129"/>
      <c r="BL665" s="129"/>
      <c r="BM665" s="129"/>
      <c r="BN665" s="129"/>
      <c r="BO665" s="129"/>
      <c r="BP665" s="129"/>
      <c r="BQ665" s="129"/>
      <c r="BR665" s="129"/>
    </row>
    <row r="666" ht="14.25" customHeight="1">
      <c r="AA666" s="129"/>
      <c r="AB666" s="129"/>
      <c r="AC666" s="129"/>
      <c r="AD666" s="129"/>
      <c r="AK666" s="129"/>
      <c r="AL666" s="129"/>
      <c r="AM666" s="129"/>
      <c r="AN666" s="129"/>
      <c r="AO666" s="129"/>
      <c r="AP666" s="129"/>
      <c r="AQ666" s="129"/>
      <c r="AT666" s="129"/>
      <c r="AU666" s="129"/>
      <c r="AV666" s="129"/>
      <c r="AY666" s="129"/>
      <c r="AZ666" s="129"/>
      <c r="BA666" s="129"/>
      <c r="BB666" s="129"/>
      <c r="BC666" s="129"/>
      <c r="BD666" s="129"/>
      <c r="BE666" s="129"/>
      <c r="BF666" s="129"/>
      <c r="BG666" s="129"/>
      <c r="BH666" s="129"/>
      <c r="BI666" s="129"/>
      <c r="BJ666" s="129"/>
      <c r="BK666" s="129"/>
      <c r="BL666" s="129"/>
      <c r="BM666" s="129"/>
      <c r="BN666" s="129"/>
      <c r="BO666" s="129"/>
      <c r="BP666" s="129"/>
      <c r="BQ666" s="129"/>
      <c r="BR666" s="129"/>
    </row>
    <row r="667" ht="14.25" customHeight="1">
      <c r="AA667" s="129"/>
      <c r="AB667" s="129"/>
      <c r="AC667" s="129"/>
      <c r="AD667" s="129"/>
      <c r="AK667" s="129"/>
      <c r="AL667" s="129"/>
      <c r="AM667" s="129"/>
      <c r="AN667" s="129"/>
      <c r="AO667" s="129"/>
      <c r="AP667" s="129"/>
      <c r="AQ667" s="129"/>
      <c r="AT667" s="129"/>
      <c r="AU667" s="129"/>
      <c r="AV667" s="129"/>
      <c r="AY667" s="129"/>
      <c r="AZ667" s="129"/>
      <c r="BA667" s="129"/>
      <c r="BB667" s="129"/>
      <c r="BC667" s="129"/>
      <c r="BD667" s="129"/>
      <c r="BE667" s="129"/>
      <c r="BF667" s="129"/>
      <c r="BG667" s="129"/>
      <c r="BH667" s="129"/>
      <c r="BI667" s="129"/>
      <c r="BJ667" s="129"/>
      <c r="BK667" s="129"/>
      <c r="BL667" s="129"/>
      <c r="BM667" s="129"/>
      <c r="BN667" s="129"/>
      <c r="BO667" s="129"/>
      <c r="BP667" s="129"/>
      <c r="BQ667" s="129"/>
      <c r="BR667" s="129"/>
    </row>
    <row r="668" ht="14.25" customHeight="1">
      <c r="AA668" s="129"/>
      <c r="AB668" s="129"/>
      <c r="AC668" s="129"/>
      <c r="AD668" s="129"/>
      <c r="AK668" s="129"/>
      <c r="AL668" s="129"/>
      <c r="AM668" s="129"/>
      <c r="AN668" s="129"/>
      <c r="AO668" s="129"/>
      <c r="AP668" s="129"/>
      <c r="AQ668" s="129"/>
      <c r="AT668" s="129"/>
      <c r="AU668" s="129"/>
      <c r="AV668" s="129"/>
      <c r="AY668" s="129"/>
      <c r="AZ668" s="129"/>
      <c r="BA668" s="129"/>
      <c r="BB668" s="129"/>
      <c r="BC668" s="129"/>
      <c r="BD668" s="129"/>
      <c r="BE668" s="129"/>
      <c r="BF668" s="129"/>
      <c r="BG668" s="129"/>
      <c r="BH668" s="129"/>
      <c r="BI668" s="129"/>
      <c r="BJ668" s="129"/>
      <c r="BK668" s="129"/>
      <c r="BL668" s="129"/>
      <c r="BM668" s="129"/>
      <c r="BN668" s="129"/>
      <c r="BO668" s="129"/>
      <c r="BP668" s="129"/>
      <c r="BQ668" s="129"/>
      <c r="BR668" s="129"/>
    </row>
    <row r="669" ht="14.25" customHeight="1">
      <c r="AA669" s="129"/>
      <c r="AB669" s="129"/>
      <c r="AC669" s="129"/>
      <c r="AD669" s="129"/>
      <c r="AK669" s="129"/>
      <c r="AL669" s="129"/>
      <c r="AM669" s="129"/>
      <c r="AN669" s="129"/>
      <c r="AO669" s="129"/>
      <c r="AP669" s="129"/>
      <c r="AQ669" s="129"/>
      <c r="AT669" s="129"/>
      <c r="AU669" s="129"/>
      <c r="AV669" s="129"/>
      <c r="AY669" s="129"/>
      <c r="AZ669" s="129"/>
      <c r="BA669" s="129"/>
      <c r="BB669" s="129"/>
      <c r="BC669" s="129"/>
      <c r="BD669" s="129"/>
      <c r="BE669" s="129"/>
      <c r="BF669" s="129"/>
      <c r="BG669" s="129"/>
      <c r="BH669" s="129"/>
      <c r="BI669" s="129"/>
      <c r="BJ669" s="129"/>
      <c r="BK669" s="129"/>
      <c r="BL669" s="129"/>
      <c r="BM669" s="129"/>
      <c r="BN669" s="129"/>
      <c r="BO669" s="129"/>
      <c r="BP669" s="129"/>
      <c r="BQ669" s="129"/>
      <c r="BR669" s="129"/>
    </row>
    <row r="670" ht="14.25" customHeight="1">
      <c r="AA670" s="129"/>
      <c r="AB670" s="129"/>
      <c r="AC670" s="129"/>
      <c r="AD670" s="129"/>
      <c r="AK670" s="129"/>
      <c r="AL670" s="129"/>
      <c r="AM670" s="129"/>
      <c r="AN670" s="129"/>
      <c r="AO670" s="129"/>
      <c r="AP670" s="129"/>
      <c r="AQ670" s="129"/>
      <c r="AT670" s="129"/>
      <c r="AU670" s="129"/>
      <c r="AV670" s="129"/>
      <c r="AY670" s="129"/>
      <c r="AZ670" s="129"/>
      <c r="BA670" s="129"/>
      <c r="BB670" s="129"/>
      <c r="BC670" s="129"/>
      <c r="BD670" s="129"/>
      <c r="BE670" s="129"/>
      <c r="BF670" s="129"/>
      <c r="BG670" s="129"/>
      <c r="BH670" s="129"/>
      <c r="BI670" s="129"/>
      <c r="BJ670" s="129"/>
      <c r="BK670" s="129"/>
      <c r="BL670" s="129"/>
      <c r="BM670" s="129"/>
      <c r="BN670" s="129"/>
      <c r="BO670" s="129"/>
      <c r="BP670" s="129"/>
      <c r="BQ670" s="129"/>
      <c r="BR670" s="129"/>
    </row>
    <row r="671" ht="14.25" customHeight="1">
      <c r="AA671" s="129"/>
      <c r="AB671" s="129"/>
      <c r="AC671" s="129"/>
      <c r="AD671" s="129"/>
      <c r="AK671" s="129"/>
      <c r="AL671" s="129"/>
      <c r="AM671" s="129"/>
      <c r="AN671" s="129"/>
      <c r="AO671" s="129"/>
      <c r="AP671" s="129"/>
      <c r="AQ671" s="129"/>
      <c r="AT671" s="129"/>
      <c r="AU671" s="129"/>
      <c r="AV671" s="129"/>
      <c r="AY671" s="129"/>
      <c r="AZ671" s="129"/>
      <c r="BA671" s="129"/>
      <c r="BB671" s="129"/>
      <c r="BC671" s="129"/>
      <c r="BD671" s="129"/>
      <c r="BE671" s="129"/>
      <c r="BF671" s="129"/>
      <c r="BG671" s="129"/>
      <c r="BH671" s="129"/>
      <c r="BI671" s="129"/>
      <c r="BJ671" s="129"/>
      <c r="BK671" s="129"/>
      <c r="BL671" s="129"/>
      <c r="BM671" s="129"/>
      <c r="BN671" s="129"/>
      <c r="BO671" s="129"/>
      <c r="BP671" s="129"/>
      <c r="BQ671" s="129"/>
      <c r="BR671" s="129"/>
    </row>
    <row r="672" ht="14.25" customHeight="1">
      <c r="AA672" s="129"/>
      <c r="AB672" s="129"/>
      <c r="AC672" s="129"/>
      <c r="AD672" s="129"/>
      <c r="AK672" s="129"/>
      <c r="AL672" s="129"/>
      <c r="AM672" s="129"/>
      <c r="AN672" s="129"/>
      <c r="AO672" s="129"/>
      <c r="AP672" s="129"/>
      <c r="AQ672" s="129"/>
      <c r="AT672" s="129"/>
      <c r="AU672" s="129"/>
      <c r="AV672" s="129"/>
      <c r="AY672" s="129"/>
      <c r="AZ672" s="129"/>
      <c r="BA672" s="129"/>
      <c r="BB672" s="129"/>
      <c r="BC672" s="129"/>
      <c r="BD672" s="129"/>
      <c r="BE672" s="129"/>
      <c r="BF672" s="129"/>
      <c r="BG672" s="129"/>
      <c r="BH672" s="129"/>
      <c r="BI672" s="129"/>
      <c r="BJ672" s="129"/>
      <c r="BK672" s="129"/>
      <c r="BL672" s="129"/>
      <c r="BM672" s="129"/>
      <c r="BN672" s="129"/>
      <c r="BO672" s="129"/>
      <c r="BP672" s="129"/>
      <c r="BQ672" s="129"/>
      <c r="BR672" s="129"/>
    </row>
    <row r="673" ht="14.25" customHeight="1">
      <c r="AA673" s="129"/>
      <c r="AB673" s="129"/>
      <c r="AC673" s="129"/>
      <c r="AD673" s="129"/>
      <c r="AK673" s="129"/>
      <c r="AL673" s="129"/>
      <c r="AM673" s="129"/>
      <c r="AN673" s="129"/>
      <c r="AO673" s="129"/>
      <c r="AP673" s="129"/>
      <c r="AQ673" s="129"/>
      <c r="AT673" s="129"/>
      <c r="AU673" s="129"/>
      <c r="AV673" s="129"/>
      <c r="AY673" s="129"/>
      <c r="AZ673" s="129"/>
      <c r="BA673" s="129"/>
      <c r="BB673" s="129"/>
      <c r="BC673" s="129"/>
      <c r="BD673" s="129"/>
      <c r="BE673" s="129"/>
      <c r="BF673" s="129"/>
      <c r="BG673" s="129"/>
      <c r="BH673" s="129"/>
      <c r="BI673" s="129"/>
      <c r="BJ673" s="129"/>
      <c r="BK673" s="129"/>
      <c r="BL673" s="129"/>
      <c r="BM673" s="129"/>
      <c r="BN673" s="129"/>
      <c r="BO673" s="129"/>
      <c r="BP673" s="129"/>
      <c r="BQ673" s="129"/>
      <c r="BR673" s="129"/>
    </row>
    <row r="674" ht="14.25" customHeight="1">
      <c r="AA674" s="129"/>
      <c r="AB674" s="129"/>
      <c r="AC674" s="129"/>
      <c r="AD674" s="129"/>
      <c r="AK674" s="129"/>
      <c r="AL674" s="129"/>
      <c r="AM674" s="129"/>
      <c r="AN674" s="129"/>
      <c r="AO674" s="129"/>
      <c r="AP674" s="129"/>
      <c r="AQ674" s="129"/>
      <c r="AT674" s="129"/>
      <c r="AU674" s="129"/>
      <c r="AV674" s="129"/>
      <c r="AY674" s="129"/>
      <c r="AZ674" s="129"/>
      <c r="BA674" s="129"/>
      <c r="BB674" s="129"/>
      <c r="BC674" s="129"/>
      <c r="BD674" s="129"/>
      <c r="BE674" s="129"/>
      <c r="BF674" s="129"/>
      <c r="BG674" s="129"/>
      <c r="BH674" s="129"/>
      <c r="BI674" s="129"/>
      <c r="BJ674" s="129"/>
      <c r="BK674" s="129"/>
      <c r="BL674" s="129"/>
      <c r="BM674" s="129"/>
      <c r="BN674" s="129"/>
      <c r="BO674" s="129"/>
      <c r="BP674" s="129"/>
      <c r="BQ674" s="129"/>
      <c r="BR674" s="129"/>
    </row>
    <row r="675" ht="14.25" customHeight="1">
      <c r="AA675" s="129"/>
      <c r="AB675" s="129"/>
      <c r="AC675" s="129"/>
      <c r="AD675" s="129"/>
      <c r="AK675" s="129"/>
      <c r="AL675" s="129"/>
      <c r="AM675" s="129"/>
      <c r="AN675" s="129"/>
      <c r="AO675" s="129"/>
      <c r="AP675" s="129"/>
      <c r="AQ675" s="129"/>
      <c r="AT675" s="129"/>
      <c r="AU675" s="129"/>
      <c r="AV675" s="129"/>
      <c r="AY675" s="129"/>
      <c r="AZ675" s="129"/>
      <c r="BA675" s="129"/>
      <c r="BB675" s="129"/>
      <c r="BC675" s="129"/>
      <c r="BD675" s="129"/>
      <c r="BE675" s="129"/>
      <c r="BF675" s="129"/>
      <c r="BG675" s="129"/>
      <c r="BH675" s="129"/>
      <c r="BI675" s="129"/>
      <c r="BJ675" s="129"/>
      <c r="BK675" s="129"/>
      <c r="BL675" s="129"/>
      <c r="BM675" s="129"/>
      <c r="BN675" s="129"/>
      <c r="BO675" s="129"/>
      <c r="BP675" s="129"/>
      <c r="BQ675" s="129"/>
      <c r="BR675" s="129"/>
    </row>
    <row r="676" ht="14.25" customHeight="1">
      <c r="AA676" s="129"/>
      <c r="AB676" s="129"/>
      <c r="AC676" s="129"/>
      <c r="AD676" s="129"/>
      <c r="AK676" s="129"/>
      <c r="AL676" s="129"/>
      <c r="AM676" s="129"/>
      <c r="AN676" s="129"/>
      <c r="AO676" s="129"/>
      <c r="AP676" s="129"/>
      <c r="AQ676" s="129"/>
      <c r="AT676" s="129"/>
      <c r="AU676" s="129"/>
      <c r="AV676" s="129"/>
      <c r="AY676" s="129"/>
      <c r="AZ676" s="129"/>
      <c r="BA676" s="129"/>
      <c r="BB676" s="129"/>
      <c r="BC676" s="129"/>
      <c r="BD676" s="129"/>
      <c r="BE676" s="129"/>
      <c r="BF676" s="129"/>
      <c r="BG676" s="129"/>
      <c r="BH676" s="129"/>
      <c r="BI676" s="129"/>
      <c r="BJ676" s="129"/>
      <c r="BK676" s="129"/>
      <c r="BL676" s="129"/>
      <c r="BM676" s="129"/>
      <c r="BN676" s="129"/>
      <c r="BO676" s="129"/>
      <c r="BP676" s="129"/>
      <c r="BQ676" s="129"/>
      <c r="BR676" s="129"/>
    </row>
    <row r="677" ht="14.25" customHeight="1">
      <c r="AA677" s="129"/>
      <c r="AB677" s="129"/>
      <c r="AC677" s="129"/>
      <c r="AD677" s="129"/>
      <c r="AK677" s="129"/>
      <c r="AL677" s="129"/>
      <c r="AM677" s="129"/>
      <c r="AN677" s="129"/>
      <c r="AO677" s="129"/>
      <c r="AP677" s="129"/>
      <c r="AQ677" s="129"/>
      <c r="AT677" s="129"/>
      <c r="AU677" s="129"/>
      <c r="AV677" s="129"/>
      <c r="AY677" s="129"/>
      <c r="AZ677" s="129"/>
      <c r="BA677" s="129"/>
      <c r="BB677" s="129"/>
      <c r="BC677" s="129"/>
      <c r="BD677" s="129"/>
      <c r="BE677" s="129"/>
      <c r="BF677" s="129"/>
      <c r="BG677" s="129"/>
      <c r="BH677" s="129"/>
      <c r="BI677" s="129"/>
      <c r="BJ677" s="129"/>
      <c r="BK677" s="129"/>
      <c r="BL677" s="129"/>
      <c r="BM677" s="129"/>
      <c r="BN677" s="129"/>
      <c r="BO677" s="129"/>
      <c r="BP677" s="129"/>
      <c r="BQ677" s="129"/>
      <c r="BR677" s="129"/>
    </row>
    <row r="678" ht="14.25" customHeight="1">
      <c r="AA678" s="129"/>
      <c r="AB678" s="129"/>
      <c r="AC678" s="129"/>
      <c r="AD678" s="129"/>
      <c r="AK678" s="129"/>
      <c r="AL678" s="129"/>
      <c r="AM678" s="129"/>
      <c r="AN678" s="129"/>
      <c r="AO678" s="129"/>
      <c r="AP678" s="129"/>
      <c r="AQ678" s="129"/>
      <c r="AT678" s="129"/>
      <c r="AU678" s="129"/>
      <c r="AV678" s="129"/>
      <c r="AY678" s="129"/>
      <c r="AZ678" s="129"/>
      <c r="BA678" s="129"/>
      <c r="BB678" s="129"/>
      <c r="BC678" s="129"/>
      <c r="BD678" s="129"/>
      <c r="BE678" s="129"/>
      <c r="BF678" s="129"/>
      <c r="BG678" s="129"/>
      <c r="BH678" s="129"/>
      <c r="BI678" s="129"/>
      <c r="BJ678" s="129"/>
      <c r="BK678" s="129"/>
      <c r="BL678" s="129"/>
      <c r="BM678" s="129"/>
      <c r="BN678" s="129"/>
      <c r="BO678" s="129"/>
      <c r="BP678" s="129"/>
      <c r="BQ678" s="129"/>
      <c r="BR678" s="129"/>
    </row>
    <row r="679" ht="14.25" customHeight="1">
      <c r="AA679" s="129"/>
      <c r="AB679" s="129"/>
      <c r="AC679" s="129"/>
      <c r="AD679" s="129"/>
      <c r="AK679" s="129"/>
      <c r="AL679" s="129"/>
      <c r="AM679" s="129"/>
      <c r="AN679" s="129"/>
      <c r="AO679" s="129"/>
      <c r="AP679" s="129"/>
      <c r="AQ679" s="129"/>
      <c r="AT679" s="129"/>
      <c r="AU679" s="129"/>
      <c r="AV679" s="129"/>
      <c r="AY679" s="129"/>
      <c r="AZ679" s="129"/>
      <c r="BA679" s="129"/>
      <c r="BB679" s="129"/>
      <c r="BC679" s="129"/>
      <c r="BD679" s="129"/>
      <c r="BE679" s="129"/>
      <c r="BF679" s="129"/>
      <c r="BG679" s="129"/>
      <c r="BH679" s="129"/>
      <c r="BI679" s="129"/>
      <c r="BJ679" s="129"/>
      <c r="BK679" s="129"/>
      <c r="BL679" s="129"/>
      <c r="BM679" s="129"/>
      <c r="BN679" s="129"/>
      <c r="BO679" s="129"/>
      <c r="BP679" s="129"/>
      <c r="BQ679" s="129"/>
      <c r="BR679" s="129"/>
    </row>
    <row r="680" ht="14.25" customHeight="1">
      <c r="AA680" s="129"/>
      <c r="AB680" s="129"/>
      <c r="AC680" s="129"/>
      <c r="AD680" s="129"/>
      <c r="AK680" s="129"/>
      <c r="AL680" s="129"/>
      <c r="AM680" s="129"/>
      <c r="AN680" s="129"/>
      <c r="AO680" s="129"/>
      <c r="AP680" s="129"/>
      <c r="AQ680" s="129"/>
      <c r="AT680" s="129"/>
      <c r="AU680" s="129"/>
      <c r="AV680" s="129"/>
      <c r="AY680" s="129"/>
      <c r="AZ680" s="129"/>
      <c r="BA680" s="129"/>
      <c r="BB680" s="129"/>
      <c r="BC680" s="129"/>
      <c r="BD680" s="129"/>
      <c r="BE680" s="129"/>
      <c r="BF680" s="129"/>
      <c r="BG680" s="129"/>
      <c r="BH680" s="129"/>
      <c r="BI680" s="129"/>
      <c r="BJ680" s="129"/>
      <c r="BK680" s="129"/>
      <c r="BL680" s="129"/>
      <c r="BM680" s="129"/>
      <c r="BN680" s="129"/>
      <c r="BO680" s="129"/>
      <c r="BP680" s="129"/>
      <c r="BQ680" s="129"/>
      <c r="BR680" s="129"/>
    </row>
    <row r="681" ht="14.25" customHeight="1">
      <c r="AA681" s="129"/>
      <c r="AB681" s="129"/>
      <c r="AC681" s="129"/>
      <c r="AD681" s="129"/>
      <c r="AK681" s="129"/>
      <c r="AL681" s="129"/>
      <c r="AM681" s="129"/>
      <c r="AN681" s="129"/>
      <c r="AO681" s="129"/>
      <c r="AP681" s="129"/>
      <c r="AQ681" s="129"/>
      <c r="AT681" s="129"/>
      <c r="AU681" s="129"/>
      <c r="AV681" s="129"/>
      <c r="AY681" s="129"/>
      <c r="AZ681" s="129"/>
      <c r="BA681" s="129"/>
      <c r="BB681" s="129"/>
      <c r="BC681" s="129"/>
      <c r="BD681" s="129"/>
      <c r="BE681" s="129"/>
      <c r="BF681" s="129"/>
      <c r="BG681" s="129"/>
      <c r="BH681" s="129"/>
      <c r="BI681" s="129"/>
      <c r="BJ681" s="129"/>
      <c r="BK681" s="129"/>
      <c r="BL681" s="129"/>
      <c r="BM681" s="129"/>
      <c r="BN681" s="129"/>
      <c r="BO681" s="129"/>
      <c r="BP681" s="129"/>
      <c r="BQ681" s="129"/>
      <c r="BR681" s="129"/>
    </row>
    <row r="682" ht="14.25" customHeight="1">
      <c r="AA682" s="129"/>
      <c r="AB682" s="129"/>
      <c r="AC682" s="129"/>
      <c r="AD682" s="129"/>
      <c r="AK682" s="129"/>
      <c r="AL682" s="129"/>
      <c r="AM682" s="129"/>
      <c r="AN682" s="129"/>
      <c r="AO682" s="129"/>
      <c r="AP682" s="129"/>
      <c r="AQ682" s="129"/>
      <c r="AT682" s="129"/>
      <c r="AU682" s="129"/>
      <c r="AV682" s="129"/>
      <c r="AY682" s="129"/>
      <c r="AZ682" s="129"/>
      <c r="BA682" s="129"/>
      <c r="BB682" s="129"/>
      <c r="BC682" s="129"/>
      <c r="BD682" s="129"/>
      <c r="BE682" s="129"/>
      <c r="BF682" s="129"/>
      <c r="BG682" s="129"/>
      <c r="BH682" s="129"/>
      <c r="BI682" s="129"/>
      <c r="BJ682" s="129"/>
      <c r="BK682" s="129"/>
      <c r="BL682" s="129"/>
      <c r="BM682" s="129"/>
      <c r="BN682" s="129"/>
      <c r="BO682" s="129"/>
      <c r="BP682" s="129"/>
      <c r="BQ682" s="129"/>
      <c r="BR682" s="129"/>
    </row>
    <row r="683" ht="14.25" customHeight="1">
      <c r="AA683" s="129"/>
      <c r="AB683" s="129"/>
      <c r="AC683" s="129"/>
      <c r="AD683" s="129"/>
      <c r="AK683" s="129"/>
      <c r="AL683" s="129"/>
      <c r="AM683" s="129"/>
      <c r="AN683" s="129"/>
      <c r="AO683" s="129"/>
      <c r="AP683" s="129"/>
      <c r="AQ683" s="129"/>
      <c r="AT683" s="129"/>
      <c r="AU683" s="129"/>
      <c r="AV683" s="129"/>
      <c r="AY683" s="129"/>
      <c r="AZ683" s="129"/>
      <c r="BA683" s="129"/>
      <c r="BB683" s="129"/>
      <c r="BC683" s="129"/>
      <c r="BD683" s="129"/>
      <c r="BE683" s="129"/>
      <c r="BF683" s="129"/>
      <c r="BG683" s="129"/>
      <c r="BH683" s="129"/>
      <c r="BI683" s="129"/>
      <c r="BJ683" s="129"/>
      <c r="BK683" s="129"/>
      <c r="BL683" s="129"/>
      <c r="BM683" s="129"/>
      <c r="BN683" s="129"/>
      <c r="BO683" s="129"/>
      <c r="BP683" s="129"/>
      <c r="BQ683" s="129"/>
      <c r="BR683" s="129"/>
    </row>
    <row r="684" ht="14.25" customHeight="1">
      <c r="AA684" s="129"/>
      <c r="AB684" s="129"/>
      <c r="AC684" s="129"/>
      <c r="AD684" s="129"/>
      <c r="AK684" s="129"/>
      <c r="AL684" s="129"/>
      <c r="AM684" s="129"/>
      <c r="AN684" s="129"/>
      <c r="AO684" s="129"/>
      <c r="AP684" s="129"/>
      <c r="AQ684" s="129"/>
      <c r="AT684" s="129"/>
      <c r="AU684" s="129"/>
      <c r="AV684" s="129"/>
      <c r="AY684" s="129"/>
      <c r="AZ684" s="129"/>
      <c r="BA684" s="129"/>
      <c r="BB684" s="129"/>
      <c r="BC684" s="129"/>
      <c r="BD684" s="129"/>
      <c r="BE684" s="129"/>
      <c r="BF684" s="129"/>
      <c r="BG684" s="129"/>
      <c r="BH684" s="129"/>
      <c r="BI684" s="129"/>
      <c r="BJ684" s="129"/>
      <c r="BK684" s="129"/>
      <c r="BL684" s="129"/>
      <c r="BM684" s="129"/>
      <c r="BN684" s="129"/>
      <c r="BO684" s="129"/>
      <c r="BP684" s="129"/>
      <c r="BQ684" s="129"/>
      <c r="BR684" s="129"/>
    </row>
    <row r="685" ht="14.25" customHeight="1">
      <c r="AA685" s="129"/>
      <c r="AB685" s="129"/>
      <c r="AC685" s="129"/>
      <c r="AD685" s="129"/>
      <c r="AK685" s="129"/>
      <c r="AL685" s="129"/>
      <c r="AM685" s="129"/>
      <c r="AN685" s="129"/>
      <c r="AO685" s="129"/>
      <c r="AP685" s="129"/>
      <c r="AQ685" s="129"/>
      <c r="AT685" s="129"/>
      <c r="AU685" s="129"/>
      <c r="AV685" s="129"/>
      <c r="AY685" s="129"/>
      <c r="AZ685" s="129"/>
      <c r="BA685" s="129"/>
      <c r="BB685" s="129"/>
      <c r="BC685" s="129"/>
      <c r="BD685" s="129"/>
      <c r="BE685" s="129"/>
      <c r="BF685" s="129"/>
      <c r="BG685" s="129"/>
      <c r="BH685" s="129"/>
      <c r="BI685" s="129"/>
      <c r="BJ685" s="129"/>
      <c r="BK685" s="129"/>
      <c r="BL685" s="129"/>
      <c r="BM685" s="129"/>
      <c r="BN685" s="129"/>
      <c r="BO685" s="129"/>
      <c r="BP685" s="129"/>
      <c r="BQ685" s="129"/>
      <c r="BR685" s="129"/>
    </row>
    <row r="686" ht="14.25" customHeight="1">
      <c r="AA686" s="129"/>
      <c r="AB686" s="129"/>
      <c r="AC686" s="129"/>
      <c r="AD686" s="129"/>
      <c r="AK686" s="129"/>
      <c r="AL686" s="129"/>
      <c r="AM686" s="129"/>
      <c r="AN686" s="129"/>
      <c r="AO686" s="129"/>
      <c r="AP686" s="129"/>
      <c r="AQ686" s="129"/>
      <c r="AT686" s="129"/>
      <c r="AU686" s="129"/>
      <c r="AV686" s="129"/>
      <c r="AY686" s="129"/>
      <c r="AZ686" s="129"/>
      <c r="BA686" s="129"/>
      <c r="BB686" s="129"/>
      <c r="BC686" s="129"/>
      <c r="BD686" s="129"/>
      <c r="BE686" s="129"/>
      <c r="BF686" s="129"/>
      <c r="BG686" s="129"/>
      <c r="BH686" s="129"/>
      <c r="BI686" s="129"/>
      <c r="BJ686" s="129"/>
      <c r="BK686" s="129"/>
      <c r="BL686" s="129"/>
      <c r="BM686" s="129"/>
      <c r="BN686" s="129"/>
      <c r="BO686" s="129"/>
      <c r="BP686" s="129"/>
      <c r="BQ686" s="129"/>
      <c r="BR686" s="129"/>
    </row>
    <row r="687" ht="14.25" customHeight="1">
      <c r="AA687" s="129"/>
      <c r="AB687" s="129"/>
      <c r="AC687" s="129"/>
      <c r="AD687" s="129"/>
      <c r="AK687" s="129"/>
      <c r="AL687" s="129"/>
      <c r="AM687" s="129"/>
      <c r="AN687" s="129"/>
      <c r="AO687" s="129"/>
      <c r="AP687" s="129"/>
      <c r="AQ687" s="129"/>
      <c r="AT687" s="129"/>
      <c r="AU687" s="129"/>
      <c r="AV687" s="129"/>
      <c r="AY687" s="129"/>
      <c r="AZ687" s="129"/>
      <c r="BA687" s="129"/>
      <c r="BB687" s="129"/>
      <c r="BC687" s="129"/>
      <c r="BD687" s="129"/>
      <c r="BE687" s="129"/>
      <c r="BF687" s="129"/>
      <c r="BG687" s="129"/>
      <c r="BH687" s="129"/>
      <c r="BI687" s="129"/>
      <c r="BJ687" s="129"/>
      <c r="BK687" s="129"/>
      <c r="BL687" s="129"/>
      <c r="BM687" s="129"/>
      <c r="BN687" s="129"/>
      <c r="BO687" s="129"/>
      <c r="BP687" s="129"/>
      <c r="BQ687" s="129"/>
      <c r="BR687" s="129"/>
    </row>
    <row r="688" ht="14.25" customHeight="1">
      <c r="AA688" s="129"/>
      <c r="AB688" s="129"/>
      <c r="AC688" s="129"/>
      <c r="AD688" s="129"/>
      <c r="AK688" s="129"/>
      <c r="AL688" s="129"/>
      <c r="AM688" s="129"/>
      <c r="AN688" s="129"/>
      <c r="AO688" s="129"/>
      <c r="AP688" s="129"/>
      <c r="AQ688" s="129"/>
      <c r="AT688" s="129"/>
      <c r="AU688" s="129"/>
      <c r="AV688" s="129"/>
      <c r="AY688" s="129"/>
      <c r="AZ688" s="129"/>
      <c r="BA688" s="129"/>
      <c r="BB688" s="129"/>
      <c r="BC688" s="129"/>
      <c r="BD688" s="129"/>
      <c r="BE688" s="129"/>
      <c r="BF688" s="129"/>
      <c r="BG688" s="129"/>
      <c r="BH688" s="129"/>
      <c r="BI688" s="129"/>
      <c r="BJ688" s="129"/>
      <c r="BK688" s="129"/>
      <c r="BL688" s="129"/>
      <c r="BM688" s="129"/>
      <c r="BN688" s="129"/>
      <c r="BO688" s="129"/>
      <c r="BP688" s="129"/>
      <c r="BQ688" s="129"/>
      <c r="BR688" s="129"/>
    </row>
    <row r="689" ht="14.25" customHeight="1">
      <c r="AA689" s="129"/>
      <c r="AB689" s="129"/>
      <c r="AC689" s="129"/>
      <c r="AD689" s="129"/>
      <c r="AK689" s="129"/>
      <c r="AL689" s="129"/>
      <c r="AM689" s="129"/>
      <c r="AN689" s="129"/>
      <c r="AO689" s="129"/>
      <c r="AP689" s="129"/>
      <c r="AQ689" s="129"/>
      <c r="AT689" s="129"/>
      <c r="AU689" s="129"/>
      <c r="AV689" s="129"/>
      <c r="AY689" s="129"/>
      <c r="AZ689" s="129"/>
      <c r="BA689" s="129"/>
      <c r="BB689" s="129"/>
      <c r="BC689" s="129"/>
      <c r="BD689" s="129"/>
      <c r="BE689" s="129"/>
      <c r="BF689" s="129"/>
      <c r="BG689" s="129"/>
      <c r="BH689" s="129"/>
      <c r="BI689" s="129"/>
      <c r="BJ689" s="129"/>
      <c r="BK689" s="129"/>
      <c r="BL689" s="129"/>
      <c r="BM689" s="129"/>
      <c r="BN689" s="129"/>
      <c r="BO689" s="129"/>
      <c r="BP689" s="129"/>
      <c r="BQ689" s="129"/>
      <c r="BR689" s="129"/>
    </row>
    <row r="690" ht="14.25" customHeight="1">
      <c r="AA690" s="129"/>
      <c r="AB690" s="129"/>
      <c r="AC690" s="129"/>
      <c r="AD690" s="129"/>
      <c r="AK690" s="129"/>
      <c r="AL690" s="129"/>
      <c r="AM690" s="129"/>
      <c r="AN690" s="129"/>
      <c r="AO690" s="129"/>
      <c r="AP690" s="129"/>
      <c r="AQ690" s="129"/>
      <c r="AT690" s="129"/>
      <c r="AU690" s="129"/>
      <c r="AV690" s="129"/>
      <c r="AY690" s="129"/>
      <c r="AZ690" s="129"/>
      <c r="BA690" s="129"/>
      <c r="BB690" s="129"/>
      <c r="BC690" s="129"/>
      <c r="BD690" s="129"/>
      <c r="BE690" s="129"/>
      <c r="BF690" s="129"/>
      <c r="BG690" s="129"/>
      <c r="BH690" s="129"/>
      <c r="BI690" s="129"/>
      <c r="BJ690" s="129"/>
      <c r="BK690" s="129"/>
      <c r="BL690" s="129"/>
      <c r="BM690" s="129"/>
      <c r="BN690" s="129"/>
      <c r="BO690" s="129"/>
      <c r="BP690" s="129"/>
      <c r="BQ690" s="129"/>
      <c r="BR690" s="129"/>
    </row>
    <row r="691" ht="14.25" customHeight="1">
      <c r="AA691" s="129"/>
      <c r="AB691" s="129"/>
      <c r="AC691" s="129"/>
      <c r="AD691" s="129"/>
      <c r="AK691" s="129"/>
      <c r="AL691" s="129"/>
      <c r="AM691" s="129"/>
      <c r="AN691" s="129"/>
      <c r="AO691" s="129"/>
      <c r="AP691" s="129"/>
      <c r="AQ691" s="129"/>
      <c r="AT691" s="129"/>
      <c r="AU691" s="129"/>
      <c r="AV691" s="129"/>
      <c r="AY691" s="129"/>
      <c r="AZ691" s="129"/>
      <c r="BA691" s="129"/>
      <c r="BB691" s="129"/>
      <c r="BC691" s="129"/>
      <c r="BD691" s="129"/>
      <c r="BE691" s="129"/>
      <c r="BF691" s="129"/>
      <c r="BG691" s="129"/>
      <c r="BH691" s="129"/>
      <c r="BI691" s="129"/>
      <c r="BJ691" s="129"/>
      <c r="BK691" s="129"/>
      <c r="BL691" s="129"/>
      <c r="BM691" s="129"/>
      <c r="BN691" s="129"/>
      <c r="BO691" s="129"/>
      <c r="BP691" s="129"/>
      <c r="BQ691" s="129"/>
      <c r="BR691" s="129"/>
    </row>
    <row r="692" ht="14.25" customHeight="1">
      <c r="AA692" s="129"/>
      <c r="AB692" s="129"/>
      <c r="AC692" s="129"/>
      <c r="AD692" s="129"/>
      <c r="AK692" s="129"/>
      <c r="AL692" s="129"/>
      <c r="AM692" s="129"/>
      <c r="AN692" s="129"/>
      <c r="AO692" s="129"/>
      <c r="AP692" s="129"/>
      <c r="AQ692" s="129"/>
      <c r="AT692" s="129"/>
      <c r="AU692" s="129"/>
      <c r="AV692" s="129"/>
      <c r="AY692" s="129"/>
      <c r="AZ692" s="129"/>
      <c r="BA692" s="129"/>
      <c r="BB692" s="129"/>
      <c r="BC692" s="129"/>
      <c r="BD692" s="129"/>
      <c r="BE692" s="129"/>
      <c r="BF692" s="129"/>
      <c r="BG692" s="129"/>
      <c r="BH692" s="129"/>
      <c r="BI692" s="129"/>
      <c r="BJ692" s="129"/>
      <c r="BK692" s="129"/>
      <c r="BL692" s="129"/>
      <c r="BM692" s="129"/>
      <c r="BN692" s="129"/>
      <c r="BO692" s="129"/>
      <c r="BP692" s="129"/>
      <c r="BQ692" s="129"/>
      <c r="BR692" s="129"/>
    </row>
    <row r="693" ht="14.25" customHeight="1">
      <c r="AA693" s="129"/>
      <c r="AB693" s="129"/>
      <c r="AC693" s="129"/>
      <c r="AD693" s="129"/>
      <c r="AK693" s="129"/>
      <c r="AL693" s="129"/>
      <c r="AM693" s="129"/>
      <c r="AN693" s="129"/>
      <c r="AO693" s="129"/>
      <c r="AP693" s="129"/>
      <c r="AQ693" s="129"/>
      <c r="AT693" s="129"/>
      <c r="AU693" s="129"/>
      <c r="AV693" s="129"/>
      <c r="AY693" s="129"/>
      <c r="AZ693" s="129"/>
      <c r="BA693" s="129"/>
      <c r="BB693" s="129"/>
      <c r="BC693" s="129"/>
      <c r="BD693" s="129"/>
      <c r="BE693" s="129"/>
      <c r="BF693" s="129"/>
      <c r="BG693" s="129"/>
      <c r="BH693" s="129"/>
      <c r="BI693" s="129"/>
      <c r="BJ693" s="129"/>
      <c r="BK693" s="129"/>
      <c r="BL693" s="129"/>
      <c r="BM693" s="129"/>
      <c r="BN693" s="129"/>
      <c r="BO693" s="129"/>
      <c r="BP693" s="129"/>
      <c r="BQ693" s="129"/>
      <c r="BR693" s="129"/>
    </row>
    <row r="694" ht="14.25" customHeight="1">
      <c r="AA694" s="129"/>
      <c r="AB694" s="129"/>
      <c r="AC694" s="129"/>
      <c r="AD694" s="129"/>
      <c r="AK694" s="129"/>
      <c r="AL694" s="129"/>
      <c r="AM694" s="129"/>
      <c r="AN694" s="129"/>
      <c r="AO694" s="129"/>
      <c r="AP694" s="129"/>
      <c r="AQ694" s="129"/>
      <c r="AT694" s="129"/>
      <c r="AU694" s="129"/>
      <c r="AV694" s="129"/>
      <c r="AY694" s="129"/>
      <c r="AZ694" s="129"/>
      <c r="BA694" s="129"/>
      <c r="BB694" s="129"/>
      <c r="BC694" s="129"/>
      <c r="BD694" s="129"/>
      <c r="BE694" s="129"/>
      <c r="BF694" s="129"/>
      <c r="BG694" s="129"/>
      <c r="BH694" s="129"/>
      <c r="BI694" s="129"/>
      <c r="BJ694" s="129"/>
      <c r="BK694" s="129"/>
      <c r="BL694" s="129"/>
      <c r="BM694" s="129"/>
      <c r="BN694" s="129"/>
      <c r="BO694" s="129"/>
      <c r="BP694" s="129"/>
      <c r="BQ694" s="129"/>
      <c r="BR694" s="129"/>
    </row>
    <row r="695" ht="14.25" customHeight="1">
      <c r="AA695" s="129"/>
      <c r="AB695" s="129"/>
      <c r="AC695" s="129"/>
      <c r="AD695" s="129"/>
      <c r="AK695" s="129"/>
      <c r="AL695" s="129"/>
      <c r="AM695" s="129"/>
      <c r="AN695" s="129"/>
      <c r="AO695" s="129"/>
      <c r="AP695" s="129"/>
      <c r="AQ695" s="129"/>
      <c r="AT695" s="129"/>
      <c r="AU695" s="129"/>
      <c r="AV695" s="129"/>
      <c r="AY695" s="129"/>
      <c r="AZ695" s="129"/>
      <c r="BA695" s="129"/>
      <c r="BB695" s="129"/>
      <c r="BC695" s="129"/>
      <c r="BD695" s="129"/>
      <c r="BE695" s="129"/>
      <c r="BF695" s="129"/>
      <c r="BG695" s="129"/>
      <c r="BH695" s="129"/>
      <c r="BI695" s="129"/>
      <c r="BJ695" s="129"/>
      <c r="BK695" s="129"/>
      <c r="BL695" s="129"/>
      <c r="BM695" s="129"/>
      <c r="BN695" s="129"/>
      <c r="BO695" s="129"/>
      <c r="BP695" s="129"/>
      <c r="BQ695" s="129"/>
      <c r="BR695" s="129"/>
    </row>
    <row r="696" ht="14.25" customHeight="1">
      <c r="AA696" s="129"/>
      <c r="AB696" s="129"/>
      <c r="AC696" s="129"/>
      <c r="AD696" s="129"/>
      <c r="AK696" s="129"/>
      <c r="AL696" s="129"/>
      <c r="AM696" s="129"/>
      <c r="AN696" s="129"/>
      <c r="AO696" s="129"/>
      <c r="AP696" s="129"/>
      <c r="AQ696" s="129"/>
      <c r="AT696" s="129"/>
      <c r="AU696" s="129"/>
      <c r="AV696" s="129"/>
      <c r="AY696" s="129"/>
      <c r="AZ696" s="129"/>
      <c r="BA696" s="129"/>
      <c r="BB696" s="129"/>
      <c r="BC696" s="129"/>
      <c r="BD696" s="129"/>
      <c r="BE696" s="129"/>
      <c r="BF696" s="129"/>
      <c r="BG696" s="129"/>
      <c r="BH696" s="129"/>
      <c r="BI696" s="129"/>
      <c r="BJ696" s="129"/>
      <c r="BK696" s="129"/>
      <c r="BL696" s="129"/>
      <c r="BM696" s="129"/>
      <c r="BN696" s="129"/>
      <c r="BO696" s="129"/>
      <c r="BP696" s="129"/>
      <c r="BQ696" s="129"/>
      <c r="BR696" s="129"/>
    </row>
    <row r="697" ht="14.25" customHeight="1">
      <c r="AA697" s="129"/>
      <c r="AB697" s="129"/>
      <c r="AC697" s="129"/>
      <c r="AD697" s="129"/>
      <c r="AK697" s="129"/>
      <c r="AL697" s="129"/>
      <c r="AM697" s="129"/>
      <c r="AN697" s="129"/>
      <c r="AO697" s="129"/>
      <c r="AP697" s="129"/>
      <c r="AQ697" s="129"/>
      <c r="AT697" s="129"/>
      <c r="AU697" s="129"/>
      <c r="AV697" s="129"/>
      <c r="AY697" s="129"/>
      <c r="AZ697" s="129"/>
      <c r="BA697" s="129"/>
      <c r="BB697" s="129"/>
      <c r="BC697" s="129"/>
      <c r="BD697" s="129"/>
      <c r="BE697" s="129"/>
      <c r="BF697" s="129"/>
      <c r="BG697" s="129"/>
      <c r="BH697" s="129"/>
      <c r="BI697" s="129"/>
      <c r="BJ697" s="129"/>
      <c r="BK697" s="129"/>
      <c r="BL697" s="129"/>
      <c r="BM697" s="129"/>
      <c r="BN697" s="129"/>
      <c r="BO697" s="129"/>
      <c r="BP697" s="129"/>
      <c r="BQ697" s="129"/>
      <c r="BR697" s="129"/>
    </row>
    <row r="698" ht="14.25" customHeight="1">
      <c r="AA698" s="129"/>
      <c r="AB698" s="129"/>
      <c r="AC698" s="129"/>
      <c r="AD698" s="129"/>
      <c r="AK698" s="129"/>
      <c r="AL698" s="129"/>
      <c r="AM698" s="129"/>
      <c r="AN698" s="129"/>
      <c r="AO698" s="129"/>
      <c r="AP698" s="129"/>
      <c r="AQ698" s="129"/>
      <c r="AT698" s="129"/>
      <c r="AU698" s="129"/>
      <c r="AV698" s="129"/>
      <c r="AY698" s="129"/>
      <c r="AZ698" s="129"/>
      <c r="BA698" s="129"/>
      <c r="BB698" s="129"/>
      <c r="BC698" s="129"/>
      <c r="BD698" s="129"/>
      <c r="BE698" s="129"/>
      <c r="BF698" s="129"/>
      <c r="BG698" s="129"/>
      <c r="BH698" s="129"/>
      <c r="BI698" s="129"/>
      <c r="BJ698" s="129"/>
      <c r="BK698" s="129"/>
      <c r="BL698" s="129"/>
      <c r="BM698" s="129"/>
      <c r="BN698" s="129"/>
      <c r="BO698" s="129"/>
      <c r="BP698" s="129"/>
      <c r="BQ698" s="129"/>
      <c r="BR698" s="129"/>
    </row>
    <row r="699" ht="14.25" customHeight="1">
      <c r="AA699" s="129"/>
      <c r="AB699" s="129"/>
      <c r="AC699" s="129"/>
      <c r="AD699" s="129"/>
      <c r="AK699" s="129"/>
      <c r="AL699" s="129"/>
      <c r="AM699" s="129"/>
      <c r="AN699" s="129"/>
      <c r="AO699" s="129"/>
      <c r="AP699" s="129"/>
      <c r="AQ699" s="129"/>
      <c r="AT699" s="129"/>
      <c r="AU699" s="129"/>
      <c r="AV699" s="129"/>
      <c r="AY699" s="129"/>
      <c r="AZ699" s="129"/>
      <c r="BA699" s="129"/>
      <c r="BB699" s="129"/>
      <c r="BC699" s="129"/>
      <c r="BD699" s="129"/>
      <c r="BE699" s="129"/>
      <c r="BF699" s="129"/>
      <c r="BG699" s="129"/>
      <c r="BH699" s="129"/>
      <c r="BI699" s="129"/>
      <c r="BJ699" s="129"/>
      <c r="BK699" s="129"/>
      <c r="BL699" s="129"/>
      <c r="BM699" s="129"/>
      <c r="BN699" s="129"/>
      <c r="BO699" s="129"/>
      <c r="BP699" s="129"/>
      <c r="BQ699" s="129"/>
      <c r="BR699" s="129"/>
    </row>
    <row r="700" ht="14.25" customHeight="1">
      <c r="AA700" s="129"/>
      <c r="AB700" s="129"/>
      <c r="AC700" s="129"/>
      <c r="AD700" s="129"/>
      <c r="AK700" s="129"/>
      <c r="AL700" s="129"/>
      <c r="AM700" s="129"/>
      <c r="AN700" s="129"/>
      <c r="AO700" s="129"/>
      <c r="AP700" s="129"/>
      <c r="AQ700" s="129"/>
      <c r="AT700" s="129"/>
      <c r="AU700" s="129"/>
      <c r="AV700" s="129"/>
      <c r="AY700" s="129"/>
      <c r="AZ700" s="129"/>
      <c r="BA700" s="129"/>
      <c r="BB700" s="129"/>
      <c r="BC700" s="129"/>
      <c r="BD700" s="129"/>
      <c r="BE700" s="129"/>
      <c r="BF700" s="129"/>
      <c r="BG700" s="129"/>
      <c r="BH700" s="129"/>
      <c r="BI700" s="129"/>
      <c r="BJ700" s="129"/>
      <c r="BK700" s="129"/>
      <c r="BL700" s="129"/>
      <c r="BM700" s="129"/>
      <c r="BN700" s="129"/>
      <c r="BO700" s="129"/>
      <c r="BP700" s="129"/>
      <c r="BQ700" s="129"/>
      <c r="BR700" s="129"/>
    </row>
    <row r="701" ht="14.25" customHeight="1">
      <c r="AA701" s="129"/>
      <c r="AB701" s="129"/>
      <c r="AC701" s="129"/>
      <c r="AD701" s="129"/>
      <c r="AK701" s="129"/>
      <c r="AL701" s="129"/>
      <c r="AM701" s="129"/>
      <c r="AN701" s="129"/>
      <c r="AO701" s="129"/>
      <c r="AP701" s="129"/>
      <c r="AQ701" s="129"/>
      <c r="AT701" s="129"/>
      <c r="AU701" s="129"/>
      <c r="AV701" s="129"/>
      <c r="AY701" s="129"/>
      <c r="AZ701" s="129"/>
      <c r="BA701" s="129"/>
      <c r="BB701" s="129"/>
      <c r="BC701" s="129"/>
      <c r="BD701" s="129"/>
      <c r="BE701" s="129"/>
      <c r="BF701" s="129"/>
      <c r="BG701" s="129"/>
      <c r="BH701" s="129"/>
      <c r="BI701" s="129"/>
      <c r="BJ701" s="129"/>
      <c r="BK701" s="129"/>
      <c r="BL701" s="129"/>
      <c r="BM701" s="129"/>
      <c r="BN701" s="129"/>
      <c r="BO701" s="129"/>
      <c r="BP701" s="129"/>
      <c r="BQ701" s="129"/>
      <c r="BR701" s="129"/>
    </row>
    <row r="702" ht="14.25" customHeight="1">
      <c r="AA702" s="129"/>
      <c r="AB702" s="129"/>
      <c r="AC702" s="129"/>
      <c r="AD702" s="129"/>
      <c r="AK702" s="129"/>
      <c r="AL702" s="129"/>
      <c r="AM702" s="129"/>
      <c r="AN702" s="129"/>
      <c r="AO702" s="129"/>
      <c r="AP702" s="129"/>
      <c r="AQ702" s="129"/>
      <c r="AT702" s="129"/>
      <c r="AU702" s="129"/>
      <c r="AV702" s="129"/>
      <c r="AY702" s="129"/>
      <c r="AZ702" s="129"/>
      <c r="BA702" s="129"/>
      <c r="BB702" s="129"/>
      <c r="BC702" s="129"/>
      <c r="BD702" s="129"/>
      <c r="BE702" s="129"/>
      <c r="BF702" s="129"/>
      <c r="BG702" s="129"/>
      <c r="BH702" s="129"/>
      <c r="BI702" s="129"/>
      <c r="BJ702" s="129"/>
      <c r="BK702" s="129"/>
      <c r="BL702" s="129"/>
      <c r="BM702" s="129"/>
      <c r="BN702" s="129"/>
      <c r="BO702" s="129"/>
      <c r="BP702" s="129"/>
      <c r="BQ702" s="129"/>
      <c r="BR702" s="129"/>
    </row>
    <row r="703" ht="14.25" customHeight="1">
      <c r="AA703" s="129"/>
      <c r="AB703" s="129"/>
      <c r="AC703" s="129"/>
      <c r="AD703" s="129"/>
      <c r="AK703" s="129"/>
      <c r="AL703" s="129"/>
      <c r="AM703" s="129"/>
      <c r="AN703" s="129"/>
      <c r="AO703" s="129"/>
      <c r="AP703" s="129"/>
      <c r="AQ703" s="129"/>
      <c r="AT703" s="129"/>
      <c r="AU703" s="129"/>
      <c r="AV703" s="129"/>
      <c r="AY703" s="129"/>
      <c r="AZ703" s="129"/>
      <c r="BA703" s="129"/>
      <c r="BB703" s="129"/>
      <c r="BC703" s="129"/>
      <c r="BD703" s="129"/>
      <c r="BE703" s="129"/>
      <c r="BF703" s="129"/>
      <c r="BG703" s="129"/>
      <c r="BH703" s="129"/>
      <c r="BI703" s="129"/>
      <c r="BJ703" s="129"/>
      <c r="BK703" s="129"/>
      <c r="BL703" s="129"/>
      <c r="BM703" s="129"/>
      <c r="BN703" s="129"/>
      <c r="BO703" s="129"/>
      <c r="BP703" s="129"/>
      <c r="BQ703" s="129"/>
      <c r="BR703" s="129"/>
    </row>
    <row r="704" ht="14.25" customHeight="1">
      <c r="AA704" s="129"/>
      <c r="AB704" s="129"/>
      <c r="AC704" s="129"/>
      <c r="AD704" s="129"/>
      <c r="AK704" s="129"/>
      <c r="AL704" s="129"/>
      <c r="AM704" s="129"/>
      <c r="AN704" s="129"/>
      <c r="AO704" s="129"/>
      <c r="AP704" s="129"/>
      <c r="AQ704" s="129"/>
      <c r="AT704" s="129"/>
      <c r="AU704" s="129"/>
      <c r="AV704" s="129"/>
      <c r="AY704" s="129"/>
      <c r="AZ704" s="129"/>
      <c r="BA704" s="129"/>
      <c r="BB704" s="129"/>
      <c r="BC704" s="129"/>
      <c r="BD704" s="129"/>
      <c r="BE704" s="129"/>
      <c r="BF704" s="129"/>
      <c r="BG704" s="129"/>
      <c r="BH704" s="129"/>
      <c r="BI704" s="129"/>
      <c r="BJ704" s="129"/>
      <c r="BK704" s="129"/>
      <c r="BL704" s="129"/>
      <c r="BM704" s="129"/>
      <c r="BN704" s="129"/>
      <c r="BO704" s="129"/>
      <c r="BP704" s="129"/>
      <c r="BQ704" s="129"/>
      <c r="BR704" s="129"/>
    </row>
    <row r="705" ht="14.25" customHeight="1">
      <c r="AA705" s="129"/>
      <c r="AB705" s="129"/>
      <c r="AC705" s="129"/>
      <c r="AD705" s="129"/>
      <c r="AK705" s="129"/>
      <c r="AL705" s="129"/>
      <c r="AM705" s="129"/>
      <c r="AN705" s="129"/>
      <c r="AO705" s="129"/>
      <c r="AP705" s="129"/>
      <c r="AQ705" s="129"/>
      <c r="AT705" s="129"/>
      <c r="AU705" s="129"/>
      <c r="AV705" s="129"/>
      <c r="AY705" s="129"/>
      <c r="AZ705" s="129"/>
      <c r="BA705" s="129"/>
      <c r="BB705" s="129"/>
      <c r="BC705" s="129"/>
      <c r="BD705" s="129"/>
      <c r="BE705" s="129"/>
      <c r="BF705" s="129"/>
      <c r="BG705" s="129"/>
      <c r="BH705" s="129"/>
      <c r="BI705" s="129"/>
      <c r="BJ705" s="129"/>
      <c r="BK705" s="129"/>
      <c r="BL705" s="129"/>
      <c r="BM705" s="129"/>
      <c r="BN705" s="129"/>
      <c r="BO705" s="129"/>
      <c r="BP705" s="129"/>
      <c r="BQ705" s="129"/>
      <c r="BR705" s="129"/>
    </row>
    <row r="706" ht="14.25" customHeight="1">
      <c r="AA706" s="129"/>
      <c r="AB706" s="129"/>
      <c r="AC706" s="129"/>
      <c r="AD706" s="129"/>
      <c r="AK706" s="129"/>
      <c r="AL706" s="129"/>
      <c r="AM706" s="129"/>
      <c r="AN706" s="129"/>
      <c r="AO706" s="129"/>
      <c r="AP706" s="129"/>
      <c r="AQ706" s="129"/>
      <c r="AT706" s="129"/>
      <c r="AU706" s="129"/>
      <c r="AV706" s="129"/>
      <c r="AY706" s="129"/>
      <c r="AZ706" s="129"/>
      <c r="BA706" s="129"/>
      <c r="BB706" s="129"/>
      <c r="BC706" s="129"/>
      <c r="BD706" s="129"/>
      <c r="BE706" s="129"/>
      <c r="BF706" s="129"/>
      <c r="BG706" s="129"/>
      <c r="BH706" s="129"/>
      <c r="BI706" s="129"/>
      <c r="BJ706" s="129"/>
      <c r="BK706" s="129"/>
      <c r="BL706" s="129"/>
      <c r="BM706" s="129"/>
      <c r="BN706" s="129"/>
      <c r="BO706" s="129"/>
      <c r="BP706" s="129"/>
      <c r="BQ706" s="129"/>
      <c r="BR706" s="129"/>
    </row>
    <row r="707" ht="14.25" customHeight="1">
      <c r="AA707" s="129"/>
      <c r="AB707" s="129"/>
      <c r="AC707" s="129"/>
      <c r="AD707" s="129"/>
      <c r="AK707" s="129"/>
      <c r="AL707" s="129"/>
      <c r="AM707" s="129"/>
      <c r="AN707" s="129"/>
      <c r="AO707" s="129"/>
      <c r="AP707" s="129"/>
      <c r="AQ707" s="129"/>
      <c r="AT707" s="129"/>
      <c r="AU707" s="129"/>
      <c r="AV707" s="129"/>
      <c r="AY707" s="129"/>
      <c r="AZ707" s="129"/>
      <c r="BA707" s="129"/>
      <c r="BB707" s="129"/>
      <c r="BC707" s="129"/>
      <c r="BD707" s="129"/>
      <c r="BE707" s="129"/>
      <c r="BF707" s="129"/>
      <c r="BG707" s="129"/>
      <c r="BH707" s="129"/>
      <c r="BI707" s="129"/>
      <c r="BJ707" s="129"/>
      <c r="BK707" s="129"/>
      <c r="BL707" s="129"/>
      <c r="BM707" s="129"/>
      <c r="BN707" s="129"/>
      <c r="BO707" s="129"/>
      <c r="BP707" s="129"/>
      <c r="BQ707" s="129"/>
      <c r="BR707" s="129"/>
    </row>
    <row r="708" ht="14.25" customHeight="1">
      <c r="AA708" s="129"/>
      <c r="AB708" s="129"/>
      <c r="AC708" s="129"/>
      <c r="AD708" s="129"/>
      <c r="AK708" s="129"/>
      <c r="AL708" s="129"/>
      <c r="AM708" s="129"/>
      <c r="AN708" s="129"/>
      <c r="AO708" s="129"/>
      <c r="AP708" s="129"/>
      <c r="AQ708" s="129"/>
      <c r="AT708" s="129"/>
      <c r="AU708" s="129"/>
      <c r="AV708" s="129"/>
      <c r="AY708" s="129"/>
      <c r="AZ708" s="129"/>
      <c r="BA708" s="129"/>
      <c r="BB708" s="129"/>
      <c r="BC708" s="129"/>
      <c r="BD708" s="129"/>
      <c r="BE708" s="129"/>
      <c r="BF708" s="129"/>
      <c r="BG708" s="129"/>
      <c r="BH708" s="129"/>
      <c r="BI708" s="129"/>
      <c r="BJ708" s="129"/>
      <c r="BK708" s="129"/>
      <c r="BL708" s="129"/>
      <c r="BM708" s="129"/>
      <c r="BN708" s="129"/>
      <c r="BO708" s="129"/>
      <c r="BP708" s="129"/>
      <c r="BQ708" s="129"/>
      <c r="BR708" s="129"/>
    </row>
    <row r="709" ht="14.25" customHeight="1">
      <c r="AA709" s="129"/>
      <c r="AB709" s="129"/>
      <c r="AC709" s="129"/>
      <c r="AD709" s="129"/>
      <c r="AK709" s="129"/>
      <c r="AL709" s="129"/>
      <c r="AM709" s="129"/>
      <c r="AN709" s="129"/>
      <c r="AO709" s="129"/>
      <c r="AP709" s="129"/>
      <c r="AQ709" s="129"/>
      <c r="AT709" s="129"/>
      <c r="AU709" s="129"/>
      <c r="AV709" s="129"/>
      <c r="AY709" s="129"/>
      <c r="AZ709" s="129"/>
      <c r="BA709" s="129"/>
      <c r="BB709" s="129"/>
      <c r="BC709" s="129"/>
      <c r="BD709" s="129"/>
      <c r="BE709" s="129"/>
      <c r="BF709" s="129"/>
      <c r="BG709" s="129"/>
      <c r="BH709" s="129"/>
      <c r="BI709" s="129"/>
      <c r="BJ709" s="129"/>
      <c r="BK709" s="129"/>
      <c r="BL709" s="129"/>
      <c r="BM709" s="129"/>
      <c r="BN709" s="129"/>
      <c r="BO709" s="129"/>
      <c r="BP709" s="129"/>
      <c r="BQ709" s="129"/>
      <c r="BR709" s="129"/>
    </row>
    <row r="710" ht="14.25" customHeight="1">
      <c r="AA710" s="129"/>
      <c r="AB710" s="129"/>
      <c r="AC710" s="129"/>
      <c r="AD710" s="129"/>
      <c r="AK710" s="129"/>
      <c r="AL710" s="129"/>
      <c r="AM710" s="129"/>
      <c r="AN710" s="129"/>
      <c r="AO710" s="129"/>
      <c r="AP710" s="129"/>
      <c r="AQ710" s="129"/>
      <c r="AT710" s="129"/>
      <c r="AU710" s="129"/>
      <c r="AV710" s="129"/>
      <c r="AY710" s="129"/>
      <c r="AZ710" s="129"/>
      <c r="BA710" s="129"/>
      <c r="BB710" s="129"/>
      <c r="BC710" s="129"/>
      <c r="BD710" s="129"/>
      <c r="BE710" s="129"/>
      <c r="BF710" s="129"/>
      <c r="BG710" s="129"/>
      <c r="BH710" s="129"/>
      <c r="BI710" s="129"/>
      <c r="BJ710" s="129"/>
      <c r="BK710" s="129"/>
      <c r="BL710" s="129"/>
      <c r="BM710" s="129"/>
      <c r="BN710" s="129"/>
      <c r="BO710" s="129"/>
      <c r="BP710" s="129"/>
      <c r="BQ710" s="129"/>
      <c r="BR710" s="129"/>
    </row>
    <row r="711" ht="14.25" customHeight="1">
      <c r="AA711" s="129"/>
      <c r="AB711" s="129"/>
      <c r="AC711" s="129"/>
      <c r="AD711" s="129"/>
      <c r="AK711" s="129"/>
      <c r="AL711" s="129"/>
      <c r="AM711" s="129"/>
      <c r="AN711" s="129"/>
      <c r="AO711" s="129"/>
      <c r="AP711" s="129"/>
      <c r="AQ711" s="129"/>
      <c r="AT711" s="129"/>
      <c r="AU711" s="129"/>
      <c r="AV711" s="129"/>
      <c r="AY711" s="129"/>
      <c r="AZ711" s="129"/>
      <c r="BA711" s="129"/>
      <c r="BB711" s="129"/>
      <c r="BC711" s="129"/>
      <c r="BD711" s="129"/>
      <c r="BE711" s="129"/>
      <c r="BF711" s="129"/>
      <c r="BG711" s="129"/>
      <c r="BH711" s="129"/>
      <c r="BI711" s="129"/>
      <c r="BJ711" s="129"/>
      <c r="BK711" s="129"/>
      <c r="BL711" s="129"/>
      <c r="BM711" s="129"/>
      <c r="BN711" s="129"/>
      <c r="BO711" s="129"/>
      <c r="BP711" s="129"/>
      <c r="BQ711" s="129"/>
      <c r="BR711" s="129"/>
    </row>
    <row r="712" ht="14.25" customHeight="1">
      <c r="AA712" s="129"/>
      <c r="AB712" s="129"/>
      <c r="AC712" s="129"/>
      <c r="AD712" s="129"/>
      <c r="AK712" s="129"/>
      <c r="AL712" s="129"/>
      <c r="AM712" s="129"/>
      <c r="AN712" s="129"/>
      <c r="AO712" s="129"/>
      <c r="AP712" s="129"/>
      <c r="AQ712" s="129"/>
      <c r="AT712" s="129"/>
      <c r="AU712" s="129"/>
      <c r="AV712" s="129"/>
      <c r="AY712" s="129"/>
      <c r="AZ712" s="129"/>
      <c r="BA712" s="129"/>
      <c r="BB712" s="129"/>
      <c r="BC712" s="129"/>
      <c r="BD712" s="129"/>
      <c r="BE712" s="129"/>
      <c r="BF712" s="129"/>
      <c r="BG712" s="129"/>
      <c r="BH712" s="129"/>
      <c r="BI712" s="129"/>
      <c r="BJ712" s="129"/>
      <c r="BK712" s="129"/>
      <c r="BL712" s="129"/>
      <c r="BM712" s="129"/>
      <c r="BN712" s="129"/>
      <c r="BO712" s="129"/>
      <c r="BP712" s="129"/>
      <c r="BQ712" s="129"/>
      <c r="BR712" s="129"/>
    </row>
    <row r="713" ht="14.25" customHeight="1">
      <c r="AA713" s="129"/>
      <c r="AB713" s="129"/>
      <c r="AC713" s="129"/>
      <c r="AD713" s="129"/>
      <c r="AK713" s="129"/>
      <c r="AL713" s="129"/>
      <c r="AM713" s="129"/>
      <c r="AN713" s="129"/>
      <c r="AO713" s="129"/>
      <c r="AP713" s="129"/>
      <c r="AQ713" s="129"/>
      <c r="AT713" s="129"/>
      <c r="AU713" s="129"/>
      <c r="AV713" s="129"/>
      <c r="AY713" s="129"/>
      <c r="AZ713" s="129"/>
      <c r="BA713" s="129"/>
      <c r="BB713" s="129"/>
      <c r="BC713" s="129"/>
      <c r="BD713" s="129"/>
      <c r="BE713" s="129"/>
      <c r="BF713" s="129"/>
      <c r="BG713" s="129"/>
      <c r="BH713" s="129"/>
      <c r="BI713" s="129"/>
      <c r="BJ713" s="129"/>
      <c r="BK713" s="129"/>
      <c r="BL713" s="129"/>
      <c r="BM713" s="129"/>
      <c r="BN713" s="129"/>
      <c r="BO713" s="129"/>
      <c r="BP713" s="129"/>
      <c r="BQ713" s="129"/>
      <c r="BR713" s="129"/>
    </row>
    <row r="714" ht="14.25" customHeight="1">
      <c r="AA714" s="129"/>
      <c r="AB714" s="129"/>
      <c r="AC714" s="129"/>
      <c r="AD714" s="129"/>
      <c r="AK714" s="129"/>
      <c r="AL714" s="129"/>
      <c r="AM714" s="129"/>
      <c r="AN714" s="129"/>
      <c r="AO714" s="129"/>
      <c r="AP714" s="129"/>
      <c r="AQ714" s="129"/>
      <c r="AT714" s="129"/>
      <c r="AU714" s="129"/>
      <c r="AV714" s="129"/>
      <c r="AY714" s="129"/>
      <c r="AZ714" s="129"/>
      <c r="BA714" s="129"/>
      <c r="BB714" s="129"/>
      <c r="BC714" s="129"/>
      <c r="BD714" s="129"/>
      <c r="BE714" s="129"/>
      <c r="BF714" s="129"/>
      <c r="BG714" s="129"/>
      <c r="BH714" s="129"/>
      <c r="BI714" s="129"/>
      <c r="BJ714" s="129"/>
      <c r="BK714" s="129"/>
      <c r="BL714" s="129"/>
      <c r="BM714" s="129"/>
      <c r="BN714" s="129"/>
      <c r="BO714" s="129"/>
      <c r="BP714" s="129"/>
      <c r="BQ714" s="129"/>
      <c r="BR714" s="129"/>
    </row>
    <row r="715" ht="14.25" customHeight="1">
      <c r="AA715" s="129"/>
      <c r="AB715" s="129"/>
      <c r="AC715" s="129"/>
      <c r="AD715" s="129"/>
      <c r="AK715" s="129"/>
      <c r="AL715" s="129"/>
      <c r="AM715" s="129"/>
      <c r="AN715" s="129"/>
      <c r="AO715" s="129"/>
      <c r="AP715" s="129"/>
      <c r="AQ715" s="129"/>
      <c r="AT715" s="129"/>
      <c r="AU715" s="129"/>
      <c r="AV715" s="129"/>
      <c r="AY715" s="129"/>
      <c r="AZ715" s="129"/>
      <c r="BA715" s="129"/>
      <c r="BB715" s="129"/>
      <c r="BC715" s="129"/>
      <c r="BD715" s="129"/>
      <c r="BE715" s="129"/>
      <c r="BF715" s="129"/>
      <c r="BG715" s="129"/>
      <c r="BH715" s="129"/>
      <c r="BI715" s="129"/>
      <c r="BJ715" s="129"/>
      <c r="BK715" s="129"/>
      <c r="BL715" s="129"/>
      <c r="BM715" s="129"/>
      <c r="BN715" s="129"/>
      <c r="BO715" s="129"/>
      <c r="BP715" s="129"/>
      <c r="BQ715" s="129"/>
      <c r="BR715" s="129"/>
    </row>
    <row r="716" ht="14.25" customHeight="1">
      <c r="AA716" s="129"/>
      <c r="AB716" s="129"/>
      <c r="AC716" s="129"/>
      <c r="AD716" s="129"/>
      <c r="AK716" s="129"/>
      <c r="AL716" s="129"/>
      <c r="AM716" s="129"/>
      <c r="AN716" s="129"/>
      <c r="AO716" s="129"/>
      <c r="AP716" s="129"/>
      <c r="AQ716" s="129"/>
      <c r="AT716" s="129"/>
      <c r="AU716" s="129"/>
      <c r="AV716" s="129"/>
      <c r="AY716" s="129"/>
      <c r="AZ716" s="129"/>
      <c r="BA716" s="129"/>
      <c r="BB716" s="129"/>
      <c r="BC716" s="129"/>
      <c r="BD716" s="129"/>
      <c r="BE716" s="129"/>
      <c r="BF716" s="129"/>
      <c r="BG716" s="129"/>
      <c r="BH716" s="129"/>
      <c r="BI716" s="129"/>
      <c r="BJ716" s="129"/>
      <c r="BK716" s="129"/>
      <c r="BL716" s="129"/>
      <c r="BM716" s="129"/>
      <c r="BN716" s="129"/>
      <c r="BO716" s="129"/>
      <c r="BP716" s="129"/>
      <c r="BQ716" s="129"/>
      <c r="BR716" s="129"/>
    </row>
    <row r="717" ht="14.25" customHeight="1">
      <c r="AA717" s="129"/>
      <c r="AB717" s="129"/>
      <c r="AC717" s="129"/>
      <c r="AD717" s="129"/>
      <c r="AK717" s="129"/>
      <c r="AL717" s="129"/>
      <c r="AM717" s="129"/>
      <c r="AN717" s="129"/>
      <c r="AO717" s="129"/>
      <c r="AP717" s="129"/>
      <c r="AQ717" s="129"/>
      <c r="AT717" s="129"/>
      <c r="AU717" s="129"/>
      <c r="AV717" s="129"/>
      <c r="AY717" s="129"/>
      <c r="AZ717" s="129"/>
      <c r="BA717" s="129"/>
      <c r="BB717" s="129"/>
      <c r="BC717" s="129"/>
      <c r="BD717" s="129"/>
      <c r="BE717" s="129"/>
      <c r="BF717" s="129"/>
      <c r="BG717" s="129"/>
      <c r="BH717" s="129"/>
      <c r="BI717" s="129"/>
      <c r="BJ717" s="129"/>
      <c r="BK717" s="129"/>
      <c r="BL717" s="129"/>
      <c r="BM717" s="129"/>
      <c r="BN717" s="129"/>
      <c r="BO717" s="129"/>
      <c r="BP717" s="129"/>
      <c r="BQ717" s="129"/>
      <c r="BR717" s="129"/>
    </row>
    <row r="718" ht="14.25" customHeight="1">
      <c r="AA718" s="129"/>
      <c r="AB718" s="129"/>
      <c r="AC718" s="129"/>
      <c r="AD718" s="129"/>
      <c r="AK718" s="129"/>
      <c r="AL718" s="129"/>
      <c r="AM718" s="129"/>
      <c r="AN718" s="129"/>
      <c r="AO718" s="129"/>
      <c r="AP718" s="129"/>
      <c r="AQ718" s="129"/>
      <c r="AT718" s="129"/>
      <c r="AU718" s="129"/>
      <c r="AV718" s="129"/>
      <c r="AY718" s="129"/>
      <c r="AZ718" s="129"/>
      <c r="BA718" s="129"/>
      <c r="BB718" s="129"/>
      <c r="BC718" s="129"/>
      <c r="BD718" s="129"/>
      <c r="BE718" s="129"/>
      <c r="BF718" s="129"/>
      <c r="BG718" s="129"/>
      <c r="BH718" s="129"/>
      <c r="BI718" s="129"/>
      <c r="BJ718" s="129"/>
      <c r="BK718" s="129"/>
      <c r="BL718" s="129"/>
      <c r="BM718" s="129"/>
      <c r="BN718" s="129"/>
      <c r="BO718" s="129"/>
      <c r="BP718" s="129"/>
      <c r="BQ718" s="129"/>
      <c r="BR718" s="129"/>
    </row>
    <row r="719" ht="14.25" customHeight="1">
      <c r="AA719" s="129"/>
      <c r="AB719" s="129"/>
      <c r="AC719" s="129"/>
      <c r="AD719" s="129"/>
      <c r="AK719" s="129"/>
      <c r="AL719" s="129"/>
      <c r="AM719" s="129"/>
      <c r="AN719" s="129"/>
      <c r="AO719" s="129"/>
      <c r="AP719" s="129"/>
      <c r="AQ719" s="129"/>
      <c r="AT719" s="129"/>
      <c r="AU719" s="129"/>
      <c r="AV719" s="129"/>
      <c r="AY719" s="129"/>
      <c r="AZ719" s="129"/>
      <c r="BA719" s="129"/>
      <c r="BB719" s="129"/>
      <c r="BC719" s="129"/>
      <c r="BD719" s="129"/>
      <c r="BE719" s="129"/>
      <c r="BF719" s="129"/>
      <c r="BG719" s="129"/>
      <c r="BH719" s="129"/>
      <c r="BI719" s="129"/>
      <c r="BJ719" s="129"/>
      <c r="BK719" s="129"/>
      <c r="BL719" s="129"/>
      <c r="BM719" s="129"/>
      <c r="BN719" s="129"/>
      <c r="BO719" s="129"/>
      <c r="BP719" s="129"/>
      <c r="BQ719" s="129"/>
      <c r="BR719" s="129"/>
    </row>
    <row r="720" ht="14.25" customHeight="1">
      <c r="AA720" s="129"/>
      <c r="AB720" s="129"/>
      <c r="AC720" s="129"/>
      <c r="AD720" s="129"/>
      <c r="AK720" s="129"/>
      <c r="AL720" s="129"/>
      <c r="AM720" s="129"/>
      <c r="AN720" s="129"/>
      <c r="AO720" s="129"/>
      <c r="AP720" s="129"/>
      <c r="AQ720" s="129"/>
      <c r="AT720" s="129"/>
      <c r="AU720" s="129"/>
      <c r="AV720" s="129"/>
      <c r="AY720" s="129"/>
      <c r="AZ720" s="129"/>
      <c r="BA720" s="129"/>
      <c r="BB720" s="129"/>
      <c r="BC720" s="129"/>
      <c r="BD720" s="129"/>
      <c r="BE720" s="129"/>
      <c r="BF720" s="129"/>
      <c r="BG720" s="129"/>
      <c r="BH720" s="129"/>
      <c r="BI720" s="129"/>
      <c r="BJ720" s="129"/>
      <c r="BK720" s="129"/>
      <c r="BL720" s="129"/>
      <c r="BM720" s="129"/>
      <c r="BN720" s="129"/>
      <c r="BO720" s="129"/>
      <c r="BP720" s="129"/>
      <c r="BQ720" s="129"/>
      <c r="BR720" s="129"/>
    </row>
    <row r="721" ht="14.25" customHeight="1">
      <c r="AA721" s="129"/>
      <c r="AB721" s="129"/>
      <c r="AC721" s="129"/>
      <c r="AD721" s="129"/>
      <c r="AK721" s="129"/>
      <c r="AL721" s="129"/>
      <c r="AM721" s="129"/>
      <c r="AN721" s="129"/>
      <c r="AO721" s="129"/>
      <c r="AP721" s="129"/>
      <c r="AQ721" s="129"/>
      <c r="AT721" s="129"/>
      <c r="AU721" s="129"/>
      <c r="AV721" s="129"/>
      <c r="AY721" s="129"/>
      <c r="AZ721" s="129"/>
      <c r="BA721" s="129"/>
      <c r="BB721" s="129"/>
      <c r="BC721" s="129"/>
      <c r="BD721" s="129"/>
      <c r="BE721" s="129"/>
      <c r="BF721" s="129"/>
      <c r="BG721" s="129"/>
      <c r="BH721" s="129"/>
      <c r="BI721" s="129"/>
      <c r="BJ721" s="129"/>
      <c r="BK721" s="129"/>
      <c r="BL721" s="129"/>
      <c r="BM721" s="129"/>
      <c r="BN721" s="129"/>
      <c r="BO721" s="129"/>
      <c r="BP721" s="129"/>
      <c r="BQ721" s="129"/>
      <c r="BR721" s="129"/>
    </row>
    <row r="722" ht="14.25" customHeight="1">
      <c r="AA722" s="129"/>
      <c r="AB722" s="129"/>
      <c r="AC722" s="129"/>
      <c r="AD722" s="129"/>
      <c r="AK722" s="129"/>
      <c r="AL722" s="129"/>
      <c r="AM722" s="129"/>
      <c r="AN722" s="129"/>
      <c r="AO722" s="129"/>
      <c r="AP722" s="129"/>
      <c r="AQ722" s="129"/>
      <c r="AT722" s="129"/>
      <c r="AU722" s="129"/>
      <c r="AV722" s="129"/>
      <c r="AY722" s="129"/>
      <c r="AZ722" s="129"/>
      <c r="BA722" s="129"/>
      <c r="BB722" s="129"/>
      <c r="BC722" s="129"/>
      <c r="BD722" s="129"/>
      <c r="BE722" s="129"/>
      <c r="BF722" s="129"/>
      <c r="BG722" s="129"/>
      <c r="BH722" s="129"/>
      <c r="BI722" s="129"/>
      <c r="BJ722" s="129"/>
      <c r="BK722" s="129"/>
      <c r="BL722" s="129"/>
      <c r="BM722" s="129"/>
      <c r="BN722" s="129"/>
      <c r="BO722" s="129"/>
      <c r="BP722" s="129"/>
      <c r="BQ722" s="129"/>
      <c r="BR722" s="129"/>
    </row>
    <row r="723" ht="14.25" customHeight="1">
      <c r="AA723" s="129"/>
      <c r="AB723" s="129"/>
      <c r="AC723" s="129"/>
      <c r="AD723" s="129"/>
      <c r="AK723" s="129"/>
      <c r="AL723" s="129"/>
      <c r="AM723" s="129"/>
      <c r="AN723" s="129"/>
      <c r="AO723" s="129"/>
      <c r="AP723" s="129"/>
      <c r="AQ723" s="129"/>
      <c r="AT723" s="129"/>
      <c r="AU723" s="129"/>
      <c r="AV723" s="129"/>
      <c r="AY723" s="129"/>
      <c r="AZ723" s="129"/>
      <c r="BA723" s="129"/>
      <c r="BB723" s="129"/>
      <c r="BC723" s="129"/>
      <c r="BD723" s="129"/>
      <c r="BE723" s="129"/>
      <c r="BF723" s="129"/>
      <c r="BG723" s="129"/>
      <c r="BH723" s="129"/>
      <c r="BI723" s="129"/>
      <c r="BJ723" s="129"/>
      <c r="BK723" s="129"/>
      <c r="BL723" s="129"/>
      <c r="BM723" s="129"/>
      <c r="BN723" s="129"/>
      <c r="BO723" s="129"/>
      <c r="BP723" s="129"/>
      <c r="BQ723" s="129"/>
      <c r="BR723" s="129"/>
    </row>
    <row r="724" ht="14.25" customHeight="1">
      <c r="AA724" s="129"/>
      <c r="AB724" s="129"/>
      <c r="AC724" s="129"/>
      <c r="AD724" s="129"/>
      <c r="AK724" s="129"/>
      <c r="AL724" s="129"/>
      <c r="AM724" s="129"/>
      <c r="AN724" s="129"/>
      <c r="AO724" s="129"/>
      <c r="AP724" s="129"/>
      <c r="AQ724" s="129"/>
      <c r="AT724" s="129"/>
      <c r="AU724" s="129"/>
      <c r="AV724" s="129"/>
      <c r="AY724" s="129"/>
      <c r="AZ724" s="129"/>
      <c r="BA724" s="129"/>
      <c r="BB724" s="129"/>
      <c r="BC724" s="129"/>
      <c r="BD724" s="129"/>
      <c r="BE724" s="129"/>
      <c r="BF724" s="129"/>
      <c r="BG724" s="129"/>
      <c r="BH724" s="129"/>
      <c r="BI724" s="129"/>
      <c r="BJ724" s="129"/>
      <c r="BK724" s="129"/>
      <c r="BL724" s="129"/>
      <c r="BM724" s="129"/>
      <c r="BN724" s="129"/>
      <c r="BO724" s="129"/>
      <c r="BP724" s="129"/>
      <c r="BQ724" s="129"/>
      <c r="BR724" s="129"/>
    </row>
    <row r="725" ht="14.25" customHeight="1">
      <c r="AA725" s="129"/>
      <c r="AB725" s="129"/>
      <c r="AC725" s="129"/>
      <c r="AD725" s="129"/>
      <c r="AK725" s="129"/>
      <c r="AL725" s="129"/>
      <c r="AM725" s="129"/>
      <c r="AN725" s="129"/>
      <c r="AO725" s="129"/>
      <c r="AP725" s="129"/>
      <c r="AQ725" s="129"/>
      <c r="AT725" s="129"/>
      <c r="AU725" s="129"/>
      <c r="AV725" s="129"/>
      <c r="AY725" s="129"/>
      <c r="AZ725" s="129"/>
      <c r="BA725" s="129"/>
      <c r="BB725" s="129"/>
      <c r="BC725" s="129"/>
      <c r="BD725" s="129"/>
      <c r="BE725" s="129"/>
      <c r="BF725" s="129"/>
      <c r="BG725" s="129"/>
      <c r="BH725" s="129"/>
      <c r="BI725" s="129"/>
      <c r="BJ725" s="129"/>
      <c r="BK725" s="129"/>
      <c r="BL725" s="129"/>
      <c r="BM725" s="129"/>
      <c r="BN725" s="129"/>
      <c r="BO725" s="129"/>
      <c r="BP725" s="129"/>
      <c r="BQ725" s="129"/>
      <c r="BR725" s="129"/>
    </row>
    <row r="726" ht="14.25" customHeight="1">
      <c r="AA726" s="129"/>
      <c r="AB726" s="129"/>
      <c r="AC726" s="129"/>
      <c r="AD726" s="129"/>
      <c r="AK726" s="129"/>
      <c r="AL726" s="129"/>
      <c r="AM726" s="129"/>
      <c r="AN726" s="129"/>
      <c r="AO726" s="129"/>
      <c r="AP726" s="129"/>
      <c r="AQ726" s="129"/>
      <c r="AT726" s="129"/>
      <c r="AU726" s="129"/>
      <c r="AV726" s="129"/>
      <c r="AY726" s="129"/>
      <c r="AZ726" s="129"/>
      <c r="BA726" s="129"/>
      <c r="BB726" s="129"/>
      <c r="BC726" s="129"/>
      <c r="BD726" s="129"/>
      <c r="BE726" s="129"/>
      <c r="BF726" s="129"/>
      <c r="BG726" s="129"/>
      <c r="BH726" s="129"/>
      <c r="BI726" s="129"/>
      <c r="BJ726" s="129"/>
      <c r="BK726" s="129"/>
      <c r="BL726" s="129"/>
      <c r="BM726" s="129"/>
      <c r="BN726" s="129"/>
      <c r="BO726" s="129"/>
      <c r="BP726" s="129"/>
      <c r="BQ726" s="129"/>
      <c r="BR726" s="129"/>
    </row>
    <row r="727" ht="14.25" customHeight="1">
      <c r="AA727" s="129"/>
      <c r="AB727" s="129"/>
      <c r="AC727" s="129"/>
      <c r="AD727" s="129"/>
      <c r="AK727" s="129"/>
      <c r="AL727" s="129"/>
      <c r="AM727" s="129"/>
      <c r="AN727" s="129"/>
      <c r="AO727" s="129"/>
      <c r="AP727" s="129"/>
      <c r="AQ727" s="129"/>
      <c r="AT727" s="129"/>
      <c r="AU727" s="129"/>
      <c r="AV727" s="129"/>
      <c r="AY727" s="129"/>
      <c r="AZ727" s="129"/>
      <c r="BA727" s="129"/>
      <c r="BB727" s="129"/>
      <c r="BC727" s="129"/>
      <c r="BD727" s="129"/>
      <c r="BE727" s="129"/>
      <c r="BF727" s="129"/>
      <c r="BG727" s="129"/>
      <c r="BH727" s="129"/>
      <c r="BI727" s="129"/>
      <c r="BJ727" s="129"/>
      <c r="BK727" s="129"/>
      <c r="BL727" s="129"/>
      <c r="BM727" s="129"/>
      <c r="BN727" s="129"/>
      <c r="BO727" s="129"/>
      <c r="BP727" s="129"/>
      <c r="BQ727" s="129"/>
      <c r="BR727" s="129"/>
    </row>
    <row r="728" ht="14.25" customHeight="1">
      <c r="AA728" s="129"/>
      <c r="AB728" s="129"/>
      <c r="AC728" s="129"/>
      <c r="AD728" s="129"/>
      <c r="AK728" s="129"/>
      <c r="AL728" s="129"/>
      <c r="AM728" s="129"/>
      <c r="AN728" s="129"/>
      <c r="AO728" s="129"/>
      <c r="AP728" s="129"/>
      <c r="AQ728" s="129"/>
      <c r="AT728" s="129"/>
      <c r="AU728" s="129"/>
      <c r="AV728" s="129"/>
      <c r="AY728" s="129"/>
      <c r="AZ728" s="129"/>
      <c r="BA728" s="129"/>
      <c r="BB728" s="129"/>
      <c r="BC728" s="129"/>
      <c r="BD728" s="129"/>
      <c r="BE728" s="129"/>
      <c r="BF728" s="129"/>
      <c r="BG728" s="129"/>
      <c r="BH728" s="129"/>
      <c r="BI728" s="129"/>
      <c r="BJ728" s="129"/>
      <c r="BK728" s="129"/>
      <c r="BL728" s="129"/>
      <c r="BM728" s="129"/>
      <c r="BN728" s="129"/>
      <c r="BO728" s="129"/>
      <c r="BP728" s="129"/>
      <c r="BQ728" s="129"/>
      <c r="BR728" s="129"/>
    </row>
    <row r="729" ht="14.25" customHeight="1">
      <c r="AA729" s="129"/>
      <c r="AB729" s="129"/>
      <c r="AC729" s="129"/>
      <c r="AD729" s="129"/>
      <c r="AK729" s="129"/>
      <c r="AL729" s="129"/>
      <c r="AM729" s="129"/>
      <c r="AN729" s="129"/>
      <c r="AO729" s="129"/>
      <c r="AP729" s="129"/>
      <c r="AQ729" s="129"/>
      <c r="AT729" s="129"/>
      <c r="AU729" s="129"/>
      <c r="AV729" s="129"/>
      <c r="AY729" s="129"/>
      <c r="AZ729" s="129"/>
      <c r="BA729" s="129"/>
      <c r="BB729" s="129"/>
      <c r="BC729" s="129"/>
      <c r="BD729" s="129"/>
      <c r="BE729" s="129"/>
      <c r="BF729" s="129"/>
      <c r="BG729" s="129"/>
      <c r="BH729" s="129"/>
      <c r="BI729" s="129"/>
      <c r="BJ729" s="129"/>
      <c r="BK729" s="129"/>
      <c r="BL729" s="129"/>
      <c r="BM729" s="129"/>
      <c r="BN729" s="129"/>
      <c r="BO729" s="129"/>
      <c r="BP729" s="129"/>
      <c r="BQ729" s="129"/>
      <c r="BR729" s="129"/>
    </row>
    <row r="730" ht="14.25" customHeight="1">
      <c r="AA730" s="129"/>
      <c r="AB730" s="129"/>
      <c r="AC730" s="129"/>
      <c r="AD730" s="129"/>
      <c r="AK730" s="129"/>
      <c r="AL730" s="129"/>
      <c r="AM730" s="129"/>
      <c r="AN730" s="129"/>
      <c r="AO730" s="129"/>
      <c r="AP730" s="129"/>
      <c r="AQ730" s="129"/>
      <c r="AT730" s="129"/>
      <c r="AU730" s="129"/>
      <c r="AV730" s="129"/>
      <c r="AY730" s="129"/>
      <c r="AZ730" s="129"/>
      <c r="BA730" s="129"/>
      <c r="BB730" s="129"/>
      <c r="BC730" s="129"/>
      <c r="BD730" s="129"/>
      <c r="BE730" s="129"/>
      <c r="BF730" s="129"/>
      <c r="BG730" s="129"/>
      <c r="BH730" s="129"/>
      <c r="BI730" s="129"/>
      <c r="BJ730" s="129"/>
      <c r="BK730" s="129"/>
      <c r="BL730" s="129"/>
      <c r="BM730" s="129"/>
      <c r="BN730" s="129"/>
      <c r="BO730" s="129"/>
      <c r="BP730" s="129"/>
      <c r="BQ730" s="129"/>
      <c r="BR730" s="129"/>
    </row>
    <row r="731" ht="14.25" customHeight="1">
      <c r="AA731" s="129"/>
      <c r="AB731" s="129"/>
      <c r="AC731" s="129"/>
      <c r="AD731" s="129"/>
      <c r="AK731" s="129"/>
      <c r="AL731" s="129"/>
      <c r="AM731" s="129"/>
      <c r="AN731" s="129"/>
      <c r="AO731" s="129"/>
      <c r="AP731" s="129"/>
      <c r="AQ731" s="129"/>
      <c r="AT731" s="129"/>
      <c r="AU731" s="129"/>
      <c r="AV731" s="129"/>
      <c r="AY731" s="129"/>
      <c r="AZ731" s="129"/>
      <c r="BA731" s="129"/>
      <c r="BB731" s="129"/>
      <c r="BC731" s="129"/>
      <c r="BD731" s="129"/>
      <c r="BE731" s="129"/>
      <c r="BF731" s="129"/>
      <c r="BG731" s="129"/>
      <c r="BH731" s="129"/>
      <c r="BI731" s="129"/>
      <c r="BJ731" s="129"/>
      <c r="BK731" s="129"/>
      <c r="BL731" s="129"/>
      <c r="BM731" s="129"/>
      <c r="BN731" s="129"/>
      <c r="BO731" s="129"/>
      <c r="BP731" s="129"/>
      <c r="BQ731" s="129"/>
      <c r="BR731" s="129"/>
    </row>
    <row r="732" ht="14.25" customHeight="1">
      <c r="AA732" s="129"/>
      <c r="AB732" s="129"/>
      <c r="AC732" s="129"/>
      <c r="AD732" s="129"/>
      <c r="AK732" s="129"/>
      <c r="AL732" s="129"/>
      <c r="AM732" s="129"/>
      <c r="AN732" s="129"/>
      <c r="AO732" s="129"/>
      <c r="AP732" s="129"/>
      <c r="AQ732" s="129"/>
      <c r="AT732" s="129"/>
      <c r="AU732" s="129"/>
      <c r="AV732" s="129"/>
      <c r="AY732" s="129"/>
      <c r="AZ732" s="129"/>
      <c r="BA732" s="129"/>
      <c r="BB732" s="129"/>
      <c r="BC732" s="129"/>
      <c r="BD732" s="129"/>
      <c r="BE732" s="129"/>
      <c r="BF732" s="129"/>
      <c r="BG732" s="129"/>
      <c r="BH732" s="129"/>
      <c r="BI732" s="129"/>
      <c r="BJ732" s="129"/>
      <c r="BK732" s="129"/>
      <c r="BL732" s="129"/>
      <c r="BM732" s="129"/>
      <c r="BN732" s="129"/>
      <c r="BO732" s="129"/>
      <c r="BP732" s="129"/>
      <c r="BQ732" s="129"/>
      <c r="BR732" s="129"/>
    </row>
    <row r="733" ht="14.25" customHeight="1">
      <c r="AA733" s="129"/>
      <c r="AB733" s="129"/>
      <c r="AC733" s="129"/>
      <c r="AD733" s="129"/>
      <c r="AK733" s="129"/>
      <c r="AL733" s="129"/>
      <c r="AM733" s="129"/>
      <c r="AN733" s="129"/>
      <c r="AO733" s="129"/>
      <c r="AP733" s="129"/>
      <c r="AQ733" s="129"/>
      <c r="AT733" s="129"/>
      <c r="AU733" s="129"/>
      <c r="AV733" s="129"/>
      <c r="AY733" s="129"/>
      <c r="AZ733" s="129"/>
      <c r="BA733" s="129"/>
      <c r="BB733" s="129"/>
      <c r="BC733" s="129"/>
      <c r="BD733" s="129"/>
      <c r="BE733" s="129"/>
      <c r="BF733" s="129"/>
      <c r="BG733" s="129"/>
      <c r="BH733" s="129"/>
      <c r="BI733" s="129"/>
      <c r="BJ733" s="129"/>
      <c r="BK733" s="129"/>
      <c r="BL733" s="129"/>
      <c r="BM733" s="129"/>
      <c r="BN733" s="129"/>
      <c r="BO733" s="129"/>
      <c r="BP733" s="129"/>
      <c r="BQ733" s="129"/>
      <c r="BR733" s="129"/>
    </row>
    <row r="734" ht="14.25" customHeight="1">
      <c r="AA734" s="129"/>
      <c r="AB734" s="129"/>
      <c r="AC734" s="129"/>
      <c r="AD734" s="129"/>
      <c r="AK734" s="129"/>
      <c r="AL734" s="129"/>
      <c r="AM734" s="129"/>
      <c r="AN734" s="129"/>
      <c r="AO734" s="129"/>
      <c r="AP734" s="129"/>
      <c r="AQ734" s="129"/>
      <c r="AT734" s="129"/>
      <c r="AU734" s="129"/>
      <c r="AV734" s="129"/>
      <c r="AY734" s="129"/>
      <c r="AZ734" s="129"/>
      <c r="BA734" s="129"/>
      <c r="BB734" s="129"/>
      <c r="BC734" s="129"/>
      <c r="BD734" s="129"/>
      <c r="BE734" s="129"/>
      <c r="BF734" s="129"/>
      <c r="BG734" s="129"/>
      <c r="BH734" s="129"/>
      <c r="BI734" s="129"/>
      <c r="BJ734" s="129"/>
      <c r="BK734" s="129"/>
      <c r="BL734" s="129"/>
      <c r="BM734" s="129"/>
      <c r="BN734" s="129"/>
      <c r="BO734" s="129"/>
      <c r="BP734" s="129"/>
      <c r="BQ734" s="129"/>
      <c r="BR734" s="129"/>
    </row>
    <row r="735" ht="14.25" customHeight="1">
      <c r="AA735" s="129"/>
      <c r="AB735" s="129"/>
      <c r="AC735" s="129"/>
      <c r="AD735" s="129"/>
      <c r="AK735" s="129"/>
      <c r="AL735" s="129"/>
      <c r="AM735" s="129"/>
      <c r="AN735" s="129"/>
      <c r="AO735" s="129"/>
      <c r="AP735" s="129"/>
      <c r="AQ735" s="129"/>
      <c r="AT735" s="129"/>
      <c r="AU735" s="129"/>
      <c r="AV735" s="129"/>
      <c r="AY735" s="129"/>
      <c r="AZ735" s="129"/>
      <c r="BA735" s="129"/>
      <c r="BB735" s="129"/>
      <c r="BC735" s="129"/>
      <c r="BD735" s="129"/>
      <c r="BE735" s="129"/>
      <c r="BF735" s="129"/>
      <c r="BG735" s="129"/>
      <c r="BH735" s="129"/>
      <c r="BI735" s="129"/>
      <c r="BJ735" s="129"/>
      <c r="BK735" s="129"/>
      <c r="BL735" s="129"/>
      <c r="BM735" s="129"/>
      <c r="BN735" s="129"/>
      <c r="BO735" s="129"/>
      <c r="BP735" s="129"/>
      <c r="BQ735" s="129"/>
      <c r="BR735" s="129"/>
    </row>
    <row r="736" ht="14.25" customHeight="1">
      <c r="AA736" s="129"/>
      <c r="AB736" s="129"/>
      <c r="AC736" s="129"/>
      <c r="AD736" s="129"/>
      <c r="AK736" s="129"/>
      <c r="AL736" s="129"/>
      <c r="AM736" s="129"/>
      <c r="AN736" s="129"/>
      <c r="AO736" s="129"/>
      <c r="AP736" s="129"/>
      <c r="AQ736" s="129"/>
      <c r="AT736" s="129"/>
      <c r="AU736" s="129"/>
      <c r="AV736" s="129"/>
      <c r="AY736" s="129"/>
      <c r="AZ736" s="129"/>
      <c r="BA736" s="129"/>
      <c r="BB736" s="129"/>
      <c r="BC736" s="129"/>
      <c r="BD736" s="129"/>
      <c r="BE736" s="129"/>
      <c r="BF736" s="129"/>
      <c r="BG736" s="129"/>
      <c r="BH736" s="129"/>
      <c r="BI736" s="129"/>
      <c r="BJ736" s="129"/>
      <c r="BK736" s="129"/>
      <c r="BL736" s="129"/>
      <c r="BM736" s="129"/>
      <c r="BN736" s="129"/>
      <c r="BO736" s="129"/>
      <c r="BP736" s="129"/>
      <c r="BQ736" s="129"/>
      <c r="BR736" s="129"/>
    </row>
    <row r="737" ht="14.25" customHeight="1">
      <c r="AA737" s="129"/>
      <c r="AB737" s="129"/>
      <c r="AC737" s="129"/>
      <c r="AD737" s="129"/>
      <c r="AK737" s="129"/>
      <c r="AL737" s="129"/>
      <c r="AM737" s="129"/>
      <c r="AN737" s="129"/>
      <c r="AO737" s="129"/>
      <c r="AP737" s="129"/>
      <c r="AQ737" s="129"/>
      <c r="AT737" s="129"/>
      <c r="AU737" s="129"/>
      <c r="AV737" s="129"/>
      <c r="AY737" s="129"/>
      <c r="AZ737" s="129"/>
      <c r="BA737" s="129"/>
      <c r="BB737" s="129"/>
      <c r="BC737" s="129"/>
      <c r="BD737" s="129"/>
      <c r="BE737" s="129"/>
      <c r="BF737" s="129"/>
      <c r="BG737" s="129"/>
      <c r="BH737" s="129"/>
      <c r="BI737" s="129"/>
      <c r="BJ737" s="129"/>
      <c r="BK737" s="129"/>
      <c r="BL737" s="129"/>
      <c r="BM737" s="129"/>
      <c r="BN737" s="129"/>
      <c r="BO737" s="129"/>
      <c r="BP737" s="129"/>
      <c r="BQ737" s="129"/>
      <c r="BR737" s="129"/>
    </row>
    <row r="738" ht="14.25" customHeight="1">
      <c r="AA738" s="129"/>
      <c r="AB738" s="129"/>
      <c r="AC738" s="129"/>
      <c r="AD738" s="129"/>
      <c r="AK738" s="129"/>
      <c r="AL738" s="129"/>
      <c r="AM738" s="129"/>
      <c r="AN738" s="129"/>
      <c r="AO738" s="129"/>
      <c r="AP738" s="129"/>
      <c r="AQ738" s="129"/>
      <c r="AT738" s="129"/>
      <c r="AU738" s="129"/>
      <c r="AV738" s="129"/>
      <c r="AY738" s="129"/>
      <c r="AZ738" s="129"/>
      <c r="BA738" s="129"/>
      <c r="BB738" s="129"/>
      <c r="BC738" s="129"/>
      <c r="BD738" s="129"/>
      <c r="BE738" s="129"/>
      <c r="BF738" s="129"/>
      <c r="BG738" s="129"/>
      <c r="BH738" s="129"/>
      <c r="BI738" s="129"/>
      <c r="BJ738" s="129"/>
      <c r="BK738" s="129"/>
      <c r="BL738" s="129"/>
      <c r="BM738" s="129"/>
      <c r="BN738" s="129"/>
      <c r="BO738" s="129"/>
      <c r="BP738" s="129"/>
      <c r="BQ738" s="129"/>
      <c r="BR738" s="129"/>
    </row>
    <row r="739" ht="14.25" customHeight="1">
      <c r="AA739" s="129"/>
      <c r="AB739" s="129"/>
      <c r="AC739" s="129"/>
      <c r="AD739" s="129"/>
      <c r="AK739" s="129"/>
      <c r="AL739" s="129"/>
      <c r="AM739" s="129"/>
      <c r="AN739" s="129"/>
      <c r="AO739" s="129"/>
      <c r="AP739" s="129"/>
      <c r="AQ739" s="129"/>
      <c r="AT739" s="129"/>
      <c r="AU739" s="129"/>
      <c r="AV739" s="129"/>
      <c r="AY739" s="129"/>
      <c r="AZ739" s="129"/>
      <c r="BA739" s="129"/>
      <c r="BB739" s="129"/>
      <c r="BC739" s="129"/>
      <c r="BD739" s="129"/>
      <c r="BE739" s="129"/>
      <c r="BF739" s="129"/>
      <c r="BG739" s="129"/>
      <c r="BH739" s="129"/>
      <c r="BI739" s="129"/>
      <c r="BJ739" s="129"/>
      <c r="BK739" s="129"/>
      <c r="BL739" s="129"/>
      <c r="BM739" s="129"/>
      <c r="BN739" s="129"/>
      <c r="BO739" s="129"/>
      <c r="BP739" s="129"/>
      <c r="BQ739" s="129"/>
      <c r="BR739" s="129"/>
    </row>
    <row r="740" ht="14.25" customHeight="1">
      <c r="AA740" s="129"/>
      <c r="AB740" s="129"/>
      <c r="AC740" s="129"/>
      <c r="AD740" s="129"/>
      <c r="AK740" s="129"/>
      <c r="AL740" s="129"/>
      <c r="AM740" s="129"/>
      <c r="AN740" s="129"/>
      <c r="AO740" s="129"/>
      <c r="AP740" s="129"/>
      <c r="AQ740" s="129"/>
      <c r="AT740" s="129"/>
      <c r="AU740" s="129"/>
      <c r="AV740" s="129"/>
      <c r="AY740" s="129"/>
      <c r="AZ740" s="129"/>
      <c r="BA740" s="129"/>
      <c r="BB740" s="129"/>
      <c r="BC740" s="129"/>
      <c r="BD740" s="129"/>
      <c r="BE740" s="129"/>
      <c r="BF740" s="129"/>
      <c r="BG740" s="129"/>
      <c r="BH740" s="129"/>
      <c r="BI740" s="129"/>
      <c r="BJ740" s="129"/>
      <c r="BK740" s="129"/>
      <c r="BL740" s="129"/>
      <c r="BM740" s="129"/>
      <c r="BN740" s="129"/>
      <c r="BO740" s="129"/>
      <c r="BP740" s="129"/>
      <c r="BQ740" s="129"/>
      <c r="BR740" s="129"/>
    </row>
    <row r="741" ht="14.25" customHeight="1">
      <c r="AA741" s="129"/>
      <c r="AB741" s="129"/>
      <c r="AC741" s="129"/>
      <c r="AD741" s="129"/>
      <c r="AK741" s="129"/>
      <c r="AL741" s="129"/>
      <c r="AM741" s="129"/>
      <c r="AN741" s="129"/>
      <c r="AO741" s="129"/>
      <c r="AP741" s="129"/>
      <c r="AQ741" s="129"/>
      <c r="AT741" s="129"/>
      <c r="AU741" s="129"/>
      <c r="AV741" s="129"/>
      <c r="AY741" s="129"/>
      <c r="AZ741" s="129"/>
      <c r="BA741" s="129"/>
      <c r="BB741" s="129"/>
      <c r="BC741" s="129"/>
      <c r="BD741" s="129"/>
      <c r="BE741" s="129"/>
      <c r="BF741" s="129"/>
      <c r="BG741" s="129"/>
      <c r="BH741" s="129"/>
      <c r="BI741" s="129"/>
      <c r="BJ741" s="129"/>
      <c r="BK741" s="129"/>
      <c r="BL741" s="129"/>
      <c r="BM741" s="129"/>
      <c r="BN741" s="129"/>
      <c r="BO741" s="129"/>
      <c r="BP741" s="129"/>
      <c r="BQ741" s="129"/>
      <c r="BR741" s="129"/>
    </row>
    <row r="742" ht="14.25" customHeight="1">
      <c r="AA742" s="129"/>
      <c r="AB742" s="129"/>
      <c r="AC742" s="129"/>
      <c r="AD742" s="129"/>
      <c r="AK742" s="129"/>
      <c r="AL742" s="129"/>
      <c r="AM742" s="129"/>
      <c r="AN742" s="129"/>
      <c r="AO742" s="129"/>
      <c r="AP742" s="129"/>
      <c r="AQ742" s="129"/>
      <c r="AT742" s="129"/>
      <c r="AU742" s="129"/>
      <c r="AV742" s="129"/>
      <c r="AY742" s="129"/>
      <c r="AZ742" s="129"/>
      <c r="BA742" s="129"/>
      <c r="BB742" s="129"/>
      <c r="BC742" s="129"/>
      <c r="BD742" s="129"/>
      <c r="BE742" s="129"/>
      <c r="BF742" s="129"/>
      <c r="BG742" s="129"/>
      <c r="BH742" s="129"/>
      <c r="BI742" s="129"/>
      <c r="BJ742" s="129"/>
      <c r="BK742" s="129"/>
      <c r="BL742" s="129"/>
      <c r="BM742" s="129"/>
      <c r="BN742" s="129"/>
      <c r="BO742" s="129"/>
      <c r="BP742" s="129"/>
      <c r="BQ742" s="129"/>
      <c r="BR742" s="129"/>
    </row>
    <row r="743" ht="14.25" customHeight="1">
      <c r="AA743" s="129"/>
      <c r="AB743" s="129"/>
      <c r="AC743" s="129"/>
      <c r="AD743" s="129"/>
      <c r="AK743" s="129"/>
      <c r="AL743" s="129"/>
      <c r="AM743" s="129"/>
      <c r="AN743" s="129"/>
      <c r="AO743" s="129"/>
      <c r="AP743" s="129"/>
      <c r="AQ743" s="129"/>
      <c r="AT743" s="129"/>
      <c r="AU743" s="129"/>
      <c r="AV743" s="129"/>
      <c r="AY743" s="129"/>
      <c r="AZ743" s="129"/>
      <c r="BA743" s="129"/>
      <c r="BB743" s="129"/>
      <c r="BC743" s="129"/>
      <c r="BD743" s="129"/>
      <c r="BE743" s="129"/>
      <c r="BF743" s="129"/>
      <c r="BG743" s="129"/>
      <c r="BH743" s="129"/>
      <c r="BI743" s="129"/>
      <c r="BJ743" s="129"/>
      <c r="BK743" s="129"/>
      <c r="BL743" s="129"/>
      <c r="BM743" s="129"/>
      <c r="BN743" s="129"/>
      <c r="BO743" s="129"/>
      <c r="BP743" s="129"/>
      <c r="BQ743" s="129"/>
      <c r="BR743" s="129"/>
    </row>
    <row r="744" ht="14.25" customHeight="1">
      <c r="AA744" s="129"/>
      <c r="AB744" s="129"/>
      <c r="AC744" s="129"/>
      <c r="AD744" s="129"/>
      <c r="AK744" s="129"/>
      <c r="AL744" s="129"/>
      <c r="AM744" s="129"/>
      <c r="AN744" s="129"/>
      <c r="AO744" s="129"/>
      <c r="AP744" s="129"/>
      <c r="AQ744" s="129"/>
      <c r="AT744" s="129"/>
      <c r="AU744" s="129"/>
      <c r="AV744" s="129"/>
      <c r="AY744" s="129"/>
      <c r="AZ744" s="129"/>
      <c r="BA744" s="129"/>
      <c r="BB744" s="129"/>
      <c r="BC744" s="129"/>
      <c r="BD744" s="129"/>
      <c r="BE744" s="129"/>
      <c r="BF744" s="129"/>
      <c r="BG744" s="129"/>
      <c r="BH744" s="129"/>
      <c r="BI744" s="129"/>
      <c r="BJ744" s="129"/>
      <c r="BK744" s="129"/>
      <c r="BL744" s="129"/>
      <c r="BM744" s="129"/>
      <c r="BN744" s="129"/>
      <c r="BO744" s="129"/>
      <c r="BP744" s="129"/>
      <c r="BQ744" s="129"/>
      <c r="BR744" s="129"/>
    </row>
    <row r="745" ht="14.25" customHeight="1">
      <c r="AA745" s="129"/>
      <c r="AB745" s="129"/>
      <c r="AC745" s="129"/>
      <c r="AD745" s="129"/>
      <c r="AK745" s="129"/>
      <c r="AL745" s="129"/>
      <c r="AM745" s="129"/>
      <c r="AN745" s="129"/>
      <c r="AO745" s="129"/>
      <c r="AP745" s="129"/>
      <c r="AQ745" s="129"/>
      <c r="AT745" s="129"/>
      <c r="AU745" s="129"/>
      <c r="AV745" s="129"/>
      <c r="AY745" s="129"/>
      <c r="AZ745" s="129"/>
      <c r="BA745" s="129"/>
      <c r="BB745" s="129"/>
      <c r="BC745" s="129"/>
      <c r="BD745" s="129"/>
      <c r="BE745" s="129"/>
      <c r="BF745" s="129"/>
      <c r="BG745" s="129"/>
      <c r="BH745" s="129"/>
      <c r="BI745" s="129"/>
      <c r="BJ745" s="129"/>
      <c r="BK745" s="129"/>
      <c r="BL745" s="129"/>
      <c r="BM745" s="129"/>
      <c r="BN745" s="129"/>
      <c r="BO745" s="129"/>
      <c r="BP745" s="129"/>
      <c r="BQ745" s="129"/>
      <c r="BR745" s="129"/>
    </row>
    <row r="746" ht="14.25" customHeight="1">
      <c r="AA746" s="129"/>
      <c r="AB746" s="129"/>
      <c r="AC746" s="129"/>
      <c r="AD746" s="129"/>
      <c r="AK746" s="129"/>
      <c r="AL746" s="129"/>
      <c r="AM746" s="129"/>
      <c r="AN746" s="129"/>
      <c r="AO746" s="129"/>
      <c r="AP746" s="129"/>
      <c r="AQ746" s="129"/>
      <c r="AT746" s="129"/>
      <c r="AU746" s="129"/>
      <c r="AV746" s="129"/>
      <c r="AY746" s="129"/>
      <c r="AZ746" s="129"/>
      <c r="BA746" s="129"/>
      <c r="BB746" s="129"/>
      <c r="BC746" s="129"/>
      <c r="BD746" s="129"/>
      <c r="BE746" s="129"/>
      <c r="BF746" s="129"/>
      <c r="BG746" s="129"/>
      <c r="BH746" s="129"/>
      <c r="BI746" s="129"/>
      <c r="BJ746" s="129"/>
      <c r="BK746" s="129"/>
      <c r="BL746" s="129"/>
      <c r="BM746" s="129"/>
      <c r="BN746" s="129"/>
      <c r="BO746" s="129"/>
      <c r="BP746" s="129"/>
      <c r="BQ746" s="129"/>
      <c r="BR746" s="129"/>
    </row>
    <row r="747" ht="14.25" customHeight="1">
      <c r="AA747" s="129"/>
      <c r="AB747" s="129"/>
      <c r="AC747" s="129"/>
      <c r="AD747" s="129"/>
      <c r="AK747" s="129"/>
      <c r="AL747" s="129"/>
      <c r="AM747" s="129"/>
      <c r="AN747" s="129"/>
      <c r="AO747" s="129"/>
      <c r="AP747" s="129"/>
      <c r="AQ747" s="129"/>
      <c r="AT747" s="129"/>
      <c r="AU747" s="129"/>
      <c r="AV747" s="129"/>
      <c r="AY747" s="129"/>
      <c r="AZ747" s="129"/>
      <c r="BA747" s="129"/>
      <c r="BB747" s="129"/>
      <c r="BC747" s="129"/>
      <c r="BD747" s="129"/>
      <c r="BE747" s="129"/>
      <c r="BF747" s="129"/>
      <c r="BG747" s="129"/>
      <c r="BH747" s="129"/>
      <c r="BI747" s="129"/>
      <c r="BJ747" s="129"/>
      <c r="BK747" s="129"/>
      <c r="BL747" s="129"/>
      <c r="BM747" s="129"/>
      <c r="BN747" s="129"/>
      <c r="BO747" s="129"/>
      <c r="BP747" s="129"/>
      <c r="BQ747" s="129"/>
      <c r="BR747" s="129"/>
    </row>
    <row r="748" ht="14.25" customHeight="1">
      <c r="AA748" s="129"/>
      <c r="AB748" s="129"/>
      <c r="AC748" s="129"/>
      <c r="AD748" s="129"/>
      <c r="AK748" s="129"/>
      <c r="AL748" s="129"/>
      <c r="AM748" s="129"/>
      <c r="AN748" s="129"/>
      <c r="AO748" s="129"/>
      <c r="AP748" s="129"/>
      <c r="AQ748" s="129"/>
      <c r="AT748" s="129"/>
      <c r="AU748" s="129"/>
      <c r="AV748" s="129"/>
      <c r="AY748" s="129"/>
      <c r="AZ748" s="129"/>
      <c r="BA748" s="129"/>
      <c r="BB748" s="129"/>
      <c r="BC748" s="129"/>
      <c r="BD748" s="129"/>
      <c r="BE748" s="129"/>
      <c r="BF748" s="129"/>
      <c r="BG748" s="129"/>
      <c r="BH748" s="129"/>
      <c r="BI748" s="129"/>
      <c r="BJ748" s="129"/>
      <c r="BK748" s="129"/>
      <c r="BL748" s="129"/>
      <c r="BM748" s="129"/>
      <c r="BN748" s="129"/>
      <c r="BO748" s="129"/>
      <c r="BP748" s="129"/>
      <c r="BQ748" s="129"/>
      <c r="BR748" s="129"/>
    </row>
    <row r="749" ht="14.25" customHeight="1">
      <c r="AA749" s="129"/>
      <c r="AB749" s="129"/>
      <c r="AC749" s="129"/>
      <c r="AD749" s="129"/>
      <c r="AK749" s="129"/>
      <c r="AL749" s="129"/>
      <c r="AM749" s="129"/>
      <c r="AN749" s="129"/>
      <c r="AO749" s="129"/>
      <c r="AP749" s="129"/>
      <c r="AQ749" s="129"/>
      <c r="AT749" s="129"/>
      <c r="AU749" s="129"/>
      <c r="AV749" s="129"/>
      <c r="AY749" s="129"/>
      <c r="AZ749" s="129"/>
      <c r="BA749" s="129"/>
      <c r="BB749" s="129"/>
      <c r="BC749" s="129"/>
      <c r="BD749" s="129"/>
      <c r="BE749" s="129"/>
      <c r="BF749" s="129"/>
      <c r="BG749" s="129"/>
      <c r="BH749" s="129"/>
      <c r="BI749" s="129"/>
      <c r="BJ749" s="129"/>
      <c r="BK749" s="129"/>
      <c r="BL749" s="129"/>
      <c r="BM749" s="129"/>
      <c r="BN749" s="129"/>
      <c r="BO749" s="129"/>
      <c r="BP749" s="129"/>
      <c r="BQ749" s="129"/>
      <c r="BR749" s="129"/>
    </row>
    <row r="750" ht="14.25" customHeight="1">
      <c r="AA750" s="129"/>
      <c r="AB750" s="129"/>
      <c r="AC750" s="129"/>
      <c r="AD750" s="129"/>
      <c r="AK750" s="129"/>
      <c r="AL750" s="129"/>
      <c r="AM750" s="129"/>
      <c r="AN750" s="129"/>
      <c r="AO750" s="129"/>
      <c r="AP750" s="129"/>
      <c r="AQ750" s="129"/>
      <c r="AT750" s="129"/>
      <c r="AU750" s="129"/>
      <c r="AV750" s="129"/>
      <c r="AY750" s="129"/>
      <c r="AZ750" s="129"/>
      <c r="BA750" s="129"/>
      <c r="BB750" s="129"/>
      <c r="BC750" s="129"/>
      <c r="BD750" s="129"/>
      <c r="BE750" s="129"/>
      <c r="BF750" s="129"/>
      <c r="BG750" s="129"/>
      <c r="BH750" s="129"/>
      <c r="BI750" s="129"/>
      <c r="BJ750" s="129"/>
      <c r="BK750" s="129"/>
      <c r="BL750" s="129"/>
      <c r="BM750" s="129"/>
      <c r="BN750" s="129"/>
      <c r="BO750" s="129"/>
      <c r="BP750" s="129"/>
      <c r="BQ750" s="129"/>
      <c r="BR750" s="129"/>
    </row>
    <row r="751" ht="14.25" customHeight="1">
      <c r="AA751" s="129"/>
      <c r="AB751" s="129"/>
      <c r="AC751" s="129"/>
      <c r="AD751" s="129"/>
      <c r="AK751" s="129"/>
      <c r="AL751" s="129"/>
      <c r="AM751" s="129"/>
      <c r="AN751" s="129"/>
      <c r="AO751" s="129"/>
      <c r="AP751" s="129"/>
      <c r="AQ751" s="129"/>
      <c r="AT751" s="129"/>
      <c r="AU751" s="129"/>
      <c r="AV751" s="129"/>
      <c r="AY751" s="129"/>
      <c r="AZ751" s="129"/>
      <c r="BA751" s="129"/>
      <c r="BB751" s="129"/>
      <c r="BC751" s="129"/>
      <c r="BD751" s="129"/>
      <c r="BE751" s="129"/>
      <c r="BF751" s="129"/>
      <c r="BG751" s="129"/>
      <c r="BH751" s="129"/>
      <c r="BI751" s="129"/>
      <c r="BJ751" s="129"/>
      <c r="BK751" s="129"/>
      <c r="BL751" s="129"/>
      <c r="BM751" s="129"/>
      <c r="BN751" s="129"/>
      <c r="BO751" s="129"/>
      <c r="BP751" s="129"/>
      <c r="BQ751" s="129"/>
      <c r="BR751" s="129"/>
    </row>
    <row r="752" ht="14.25" customHeight="1">
      <c r="AA752" s="129"/>
      <c r="AB752" s="129"/>
      <c r="AC752" s="129"/>
      <c r="AD752" s="129"/>
      <c r="AK752" s="129"/>
      <c r="AL752" s="129"/>
      <c r="AM752" s="129"/>
      <c r="AN752" s="129"/>
      <c r="AO752" s="129"/>
      <c r="AP752" s="129"/>
      <c r="AQ752" s="129"/>
      <c r="AT752" s="129"/>
      <c r="AU752" s="129"/>
      <c r="AV752" s="129"/>
      <c r="AY752" s="129"/>
      <c r="AZ752" s="129"/>
      <c r="BA752" s="129"/>
      <c r="BB752" s="129"/>
      <c r="BC752" s="129"/>
      <c r="BD752" s="129"/>
      <c r="BE752" s="129"/>
      <c r="BF752" s="129"/>
      <c r="BG752" s="129"/>
      <c r="BH752" s="129"/>
      <c r="BI752" s="129"/>
      <c r="BJ752" s="129"/>
      <c r="BK752" s="129"/>
      <c r="BL752" s="129"/>
      <c r="BM752" s="129"/>
      <c r="BN752" s="129"/>
      <c r="BO752" s="129"/>
      <c r="BP752" s="129"/>
      <c r="BQ752" s="129"/>
      <c r="BR752" s="129"/>
    </row>
    <row r="753" ht="14.25" customHeight="1">
      <c r="AA753" s="129"/>
      <c r="AB753" s="129"/>
      <c r="AC753" s="129"/>
      <c r="AD753" s="129"/>
      <c r="AK753" s="129"/>
      <c r="AL753" s="129"/>
      <c r="AM753" s="129"/>
      <c r="AN753" s="129"/>
      <c r="AO753" s="129"/>
      <c r="AP753" s="129"/>
      <c r="AQ753" s="129"/>
      <c r="AT753" s="129"/>
      <c r="AU753" s="129"/>
      <c r="AV753" s="129"/>
      <c r="AY753" s="129"/>
      <c r="AZ753" s="129"/>
      <c r="BA753" s="129"/>
      <c r="BB753" s="129"/>
      <c r="BC753" s="129"/>
      <c r="BD753" s="129"/>
      <c r="BE753" s="129"/>
      <c r="BF753" s="129"/>
      <c r="BG753" s="129"/>
      <c r="BH753" s="129"/>
      <c r="BI753" s="129"/>
      <c r="BJ753" s="129"/>
      <c r="BK753" s="129"/>
      <c r="BL753" s="129"/>
      <c r="BM753" s="129"/>
      <c r="BN753" s="129"/>
      <c r="BO753" s="129"/>
      <c r="BP753" s="129"/>
      <c r="BQ753" s="129"/>
      <c r="BR753" s="129"/>
    </row>
    <row r="754" ht="14.25" customHeight="1">
      <c r="AA754" s="129"/>
      <c r="AB754" s="129"/>
      <c r="AC754" s="129"/>
      <c r="AD754" s="129"/>
      <c r="AK754" s="129"/>
      <c r="AL754" s="129"/>
      <c r="AM754" s="129"/>
      <c r="AN754" s="129"/>
      <c r="AO754" s="129"/>
      <c r="AP754" s="129"/>
      <c r="AQ754" s="129"/>
      <c r="AT754" s="129"/>
      <c r="AU754" s="129"/>
      <c r="AV754" s="129"/>
      <c r="AY754" s="129"/>
      <c r="AZ754" s="129"/>
      <c r="BA754" s="129"/>
      <c r="BB754" s="129"/>
      <c r="BC754" s="129"/>
      <c r="BD754" s="129"/>
      <c r="BE754" s="129"/>
      <c r="BF754" s="129"/>
      <c r="BG754" s="129"/>
      <c r="BH754" s="129"/>
      <c r="BI754" s="129"/>
      <c r="BJ754" s="129"/>
      <c r="BK754" s="129"/>
      <c r="BL754" s="129"/>
      <c r="BM754" s="129"/>
      <c r="BN754" s="129"/>
      <c r="BO754" s="129"/>
      <c r="BP754" s="129"/>
      <c r="BQ754" s="129"/>
      <c r="BR754" s="129"/>
    </row>
    <row r="755" ht="14.25" customHeight="1">
      <c r="AA755" s="129"/>
      <c r="AB755" s="129"/>
      <c r="AC755" s="129"/>
      <c r="AD755" s="129"/>
      <c r="AK755" s="129"/>
      <c r="AL755" s="129"/>
      <c r="AM755" s="129"/>
      <c r="AN755" s="129"/>
      <c r="AO755" s="129"/>
      <c r="AP755" s="129"/>
      <c r="AQ755" s="129"/>
      <c r="AT755" s="129"/>
      <c r="AU755" s="129"/>
      <c r="AV755" s="129"/>
      <c r="AY755" s="129"/>
      <c r="AZ755" s="129"/>
      <c r="BA755" s="129"/>
      <c r="BB755" s="129"/>
      <c r="BC755" s="129"/>
      <c r="BD755" s="129"/>
      <c r="BE755" s="129"/>
      <c r="BF755" s="129"/>
      <c r="BG755" s="129"/>
      <c r="BH755" s="129"/>
      <c r="BI755" s="129"/>
      <c r="BJ755" s="129"/>
      <c r="BK755" s="129"/>
      <c r="BL755" s="129"/>
      <c r="BM755" s="129"/>
      <c r="BN755" s="129"/>
      <c r="BO755" s="129"/>
      <c r="BP755" s="129"/>
      <c r="BQ755" s="129"/>
      <c r="BR755" s="129"/>
    </row>
    <row r="756" ht="14.25" customHeight="1">
      <c r="AA756" s="129"/>
      <c r="AB756" s="129"/>
      <c r="AC756" s="129"/>
      <c r="AD756" s="129"/>
      <c r="AK756" s="129"/>
      <c r="AL756" s="129"/>
      <c r="AM756" s="129"/>
      <c r="AN756" s="129"/>
      <c r="AO756" s="129"/>
      <c r="AP756" s="129"/>
      <c r="AQ756" s="129"/>
      <c r="AT756" s="129"/>
      <c r="AU756" s="129"/>
      <c r="AV756" s="129"/>
      <c r="AY756" s="129"/>
      <c r="AZ756" s="129"/>
      <c r="BA756" s="129"/>
      <c r="BB756" s="129"/>
      <c r="BC756" s="129"/>
      <c r="BD756" s="129"/>
      <c r="BE756" s="129"/>
      <c r="BF756" s="129"/>
      <c r="BG756" s="129"/>
      <c r="BH756" s="129"/>
      <c r="BI756" s="129"/>
      <c r="BJ756" s="129"/>
      <c r="BK756" s="129"/>
      <c r="BL756" s="129"/>
      <c r="BM756" s="129"/>
      <c r="BN756" s="129"/>
      <c r="BO756" s="129"/>
      <c r="BP756" s="129"/>
      <c r="BQ756" s="129"/>
      <c r="BR756" s="129"/>
    </row>
    <row r="757" ht="14.25" customHeight="1">
      <c r="AA757" s="129"/>
      <c r="AB757" s="129"/>
      <c r="AC757" s="129"/>
      <c r="AD757" s="129"/>
      <c r="AK757" s="129"/>
      <c r="AL757" s="129"/>
      <c r="AM757" s="129"/>
      <c r="AN757" s="129"/>
      <c r="AO757" s="129"/>
      <c r="AP757" s="129"/>
      <c r="AQ757" s="129"/>
      <c r="AT757" s="129"/>
      <c r="AU757" s="129"/>
      <c r="AV757" s="129"/>
      <c r="AY757" s="129"/>
      <c r="AZ757" s="129"/>
      <c r="BA757" s="129"/>
      <c r="BB757" s="129"/>
      <c r="BC757" s="129"/>
      <c r="BD757" s="129"/>
      <c r="BE757" s="129"/>
      <c r="BF757" s="129"/>
      <c r="BG757" s="129"/>
      <c r="BH757" s="129"/>
      <c r="BI757" s="129"/>
      <c r="BJ757" s="129"/>
      <c r="BK757" s="129"/>
      <c r="BL757" s="129"/>
      <c r="BM757" s="129"/>
      <c r="BN757" s="129"/>
      <c r="BO757" s="129"/>
      <c r="BP757" s="129"/>
      <c r="BQ757" s="129"/>
      <c r="BR757" s="129"/>
    </row>
    <row r="758" ht="14.25" customHeight="1">
      <c r="AA758" s="129"/>
      <c r="AB758" s="129"/>
      <c r="AC758" s="129"/>
      <c r="AD758" s="129"/>
      <c r="AK758" s="129"/>
      <c r="AL758" s="129"/>
      <c r="AM758" s="129"/>
      <c r="AN758" s="129"/>
      <c r="AO758" s="129"/>
      <c r="AP758" s="129"/>
      <c r="AQ758" s="129"/>
      <c r="AT758" s="129"/>
      <c r="AU758" s="129"/>
      <c r="AV758" s="129"/>
      <c r="AY758" s="129"/>
      <c r="AZ758" s="129"/>
      <c r="BA758" s="129"/>
      <c r="BB758" s="129"/>
      <c r="BC758" s="129"/>
      <c r="BD758" s="129"/>
      <c r="BE758" s="129"/>
      <c r="BF758" s="129"/>
      <c r="BG758" s="129"/>
      <c r="BH758" s="129"/>
      <c r="BI758" s="129"/>
      <c r="BJ758" s="129"/>
      <c r="BK758" s="129"/>
      <c r="BL758" s="129"/>
      <c r="BM758" s="129"/>
      <c r="BN758" s="129"/>
      <c r="BO758" s="129"/>
      <c r="BP758" s="129"/>
      <c r="BQ758" s="129"/>
      <c r="BR758" s="129"/>
    </row>
    <row r="759" ht="14.25" customHeight="1">
      <c r="AA759" s="129"/>
      <c r="AB759" s="129"/>
      <c r="AC759" s="129"/>
      <c r="AD759" s="129"/>
      <c r="AK759" s="129"/>
      <c r="AL759" s="129"/>
      <c r="AM759" s="129"/>
      <c r="AN759" s="129"/>
      <c r="AO759" s="129"/>
      <c r="AP759" s="129"/>
      <c r="AQ759" s="129"/>
      <c r="AT759" s="129"/>
      <c r="AU759" s="129"/>
      <c r="AV759" s="129"/>
      <c r="AY759" s="129"/>
      <c r="AZ759" s="129"/>
      <c r="BA759" s="129"/>
      <c r="BB759" s="129"/>
      <c r="BC759" s="129"/>
      <c r="BD759" s="129"/>
      <c r="BE759" s="129"/>
      <c r="BF759" s="129"/>
      <c r="BG759" s="129"/>
      <c r="BH759" s="129"/>
      <c r="BI759" s="129"/>
      <c r="BJ759" s="129"/>
      <c r="BK759" s="129"/>
      <c r="BL759" s="129"/>
      <c r="BM759" s="129"/>
      <c r="BN759" s="129"/>
      <c r="BO759" s="129"/>
      <c r="BP759" s="129"/>
      <c r="BQ759" s="129"/>
      <c r="BR759" s="129"/>
    </row>
    <row r="760" ht="14.25" customHeight="1">
      <c r="AA760" s="129"/>
      <c r="AB760" s="129"/>
      <c r="AC760" s="129"/>
      <c r="AD760" s="129"/>
      <c r="AK760" s="129"/>
      <c r="AL760" s="129"/>
      <c r="AM760" s="129"/>
      <c r="AN760" s="129"/>
      <c r="AO760" s="129"/>
      <c r="AP760" s="129"/>
      <c r="AQ760" s="129"/>
      <c r="AT760" s="129"/>
      <c r="AU760" s="129"/>
      <c r="AV760" s="129"/>
      <c r="AY760" s="129"/>
      <c r="AZ760" s="129"/>
      <c r="BA760" s="129"/>
      <c r="BB760" s="129"/>
      <c r="BC760" s="129"/>
      <c r="BD760" s="129"/>
      <c r="BE760" s="129"/>
      <c r="BF760" s="129"/>
      <c r="BG760" s="129"/>
      <c r="BH760" s="129"/>
      <c r="BI760" s="129"/>
      <c r="BJ760" s="129"/>
      <c r="BK760" s="129"/>
      <c r="BL760" s="129"/>
      <c r="BM760" s="129"/>
      <c r="BN760" s="129"/>
      <c r="BO760" s="129"/>
      <c r="BP760" s="129"/>
      <c r="BQ760" s="129"/>
      <c r="BR760" s="129"/>
    </row>
    <row r="761" ht="14.25" customHeight="1">
      <c r="AA761" s="129"/>
      <c r="AB761" s="129"/>
      <c r="AC761" s="129"/>
      <c r="AD761" s="129"/>
      <c r="AK761" s="129"/>
      <c r="AL761" s="129"/>
      <c r="AM761" s="129"/>
      <c r="AN761" s="129"/>
      <c r="AO761" s="129"/>
      <c r="AP761" s="129"/>
      <c r="AQ761" s="129"/>
      <c r="AT761" s="129"/>
      <c r="AU761" s="129"/>
      <c r="AV761" s="129"/>
      <c r="AY761" s="129"/>
      <c r="AZ761" s="129"/>
      <c r="BA761" s="129"/>
      <c r="BB761" s="129"/>
      <c r="BC761" s="129"/>
      <c r="BD761" s="129"/>
      <c r="BE761" s="129"/>
      <c r="BF761" s="129"/>
      <c r="BG761" s="129"/>
      <c r="BH761" s="129"/>
      <c r="BI761" s="129"/>
      <c r="BJ761" s="129"/>
      <c r="BK761" s="129"/>
      <c r="BL761" s="129"/>
      <c r="BM761" s="129"/>
      <c r="BN761" s="129"/>
      <c r="BO761" s="129"/>
      <c r="BP761" s="129"/>
      <c r="BQ761" s="129"/>
      <c r="BR761" s="129"/>
    </row>
    <row r="762" ht="14.25" customHeight="1">
      <c r="AA762" s="129"/>
      <c r="AB762" s="129"/>
      <c r="AC762" s="129"/>
      <c r="AD762" s="129"/>
      <c r="AK762" s="129"/>
      <c r="AL762" s="129"/>
      <c r="AM762" s="129"/>
      <c r="AN762" s="129"/>
      <c r="AO762" s="129"/>
      <c r="AP762" s="129"/>
      <c r="AQ762" s="129"/>
      <c r="AT762" s="129"/>
      <c r="AU762" s="129"/>
      <c r="AV762" s="129"/>
      <c r="AY762" s="129"/>
      <c r="AZ762" s="129"/>
      <c r="BA762" s="129"/>
      <c r="BB762" s="129"/>
      <c r="BC762" s="129"/>
      <c r="BD762" s="129"/>
      <c r="BE762" s="129"/>
      <c r="BF762" s="129"/>
      <c r="BG762" s="129"/>
      <c r="BH762" s="129"/>
      <c r="BI762" s="129"/>
      <c r="BJ762" s="129"/>
      <c r="BK762" s="129"/>
      <c r="BL762" s="129"/>
      <c r="BM762" s="129"/>
      <c r="BN762" s="129"/>
      <c r="BO762" s="129"/>
      <c r="BP762" s="129"/>
      <c r="BQ762" s="129"/>
      <c r="BR762" s="129"/>
    </row>
    <row r="763" ht="14.25" customHeight="1">
      <c r="AA763" s="129"/>
      <c r="AB763" s="129"/>
      <c r="AC763" s="129"/>
      <c r="AD763" s="129"/>
      <c r="AK763" s="129"/>
      <c r="AL763" s="129"/>
      <c r="AM763" s="129"/>
      <c r="AN763" s="129"/>
      <c r="AO763" s="129"/>
      <c r="AP763" s="129"/>
      <c r="AQ763" s="129"/>
      <c r="AT763" s="129"/>
      <c r="AU763" s="129"/>
      <c r="AV763" s="129"/>
      <c r="AY763" s="129"/>
      <c r="AZ763" s="129"/>
      <c r="BA763" s="129"/>
      <c r="BB763" s="129"/>
      <c r="BC763" s="129"/>
      <c r="BD763" s="129"/>
      <c r="BE763" s="129"/>
      <c r="BF763" s="129"/>
      <c r="BG763" s="129"/>
      <c r="BH763" s="129"/>
      <c r="BI763" s="129"/>
      <c r="BJ763" s="129"/>
      <c r="BK763" s="129"/>
      <c r="BL763" s="129"/>
      <c r="BM763" s="129"/>
      <c r="BN763" s="129"/>
      <c r="BO763" s="129"/>
      <c r="BP763" s="129"/>
      <c r="BQ763" s="129"/>
      <c r="BR763" s="129"/>
    </row>
    <row r="764" ht="14.25" customHeight="1">
      <c r="AA764" s="129"/>
      <c r="AB764" s="129"/>
      <c r="AC764" s="129"/>
      <c r="AD764" s="129"/>
      <c r="AK764" s="129"/>
      <c r="AL764" s="129"/>
      <c r="AM764" s="129"/>
      <c r="AN764" s="129"/>
      <c r="AO764" s="129"/>
      <c r="AP764" s="129"/>
      <c r="AQ764" s="129"/>
      <c r="AT764" s="129"/>
      <c r="AU764" s="129"/>
      <c r="AV764" s="129"/>
      <c r="AY764" s="129"/>
      <c r="AZ764" s="129"/>
      <c r="BA764" s="129"/>
      <c r="BB764" s="129"/>
      <c r="BC764" s="129"/>
      <c r="BD764" s="129"/>
      <c r="BE764" s="129"/>
      <c r="BF764" s="129"/>
      <c r="BG764" s="129"/>
      <c r="BH764" s="129"/>
      <c r="BI764" s="129"/>
      <c r="BJ764" s="129"/>
      <c r="BK764" s="129"/>
      <c r="BL764" s="129"/>
      <c r="BM764" s="129"/>
      <c r="BN764" s="129"/>
      <c r="BO764" s="129"/>
      <c r="BP764" s="129"/>
      <c r="BQ764" s="129"/>
      <c r="BR764" s="129"/>
    </row>
    <row r="765" ht="14.25" customHeight="1">
      <c r="AA765" s="129"/>
      <c r="AB765" s="129"/>
      <c r="AC765" s="129"/>
      <c r="AD765" s="129"/>
      <c r="AK765" s="129"/>
      <c r="AL765" s="129"/>
      <c r="AM765" s="129"/>
      <c r="AN765" s="129"/>
      <c r="AO765" s="129"/>
      <c r="AP765" s="129"/>
      <c r="AQ765" s="129"/>
      <c r="AT765" s="129"/>
      <c r="AU765" s="129"/>
      <c r="AV765" s="129"/>
      <c r="AY765" s="129"/>
      <c r="AZ765" s="129"/>
      <c r="BA765" s="129"/>
      <c r="BB765" s="129"/>
      <c r="BC765" s="129"/>
      <c r="BD765" s="129"/>
      <c r="BE765" s="129"/>
      <c r="BF765" s="129"/>
      <c r="BG765" s="129"/>
      <c r="BH765" s="129"/>
      <c r="BI765" s="129"/>
      <c r="BJ765" s="129"/>
      <c r="BK765" s="129"/>
      <c r="BL765" s="129"/>
      <c r="BM765" s="129"/>
      <c r="BN765" s="129"/>
      <c r="BO765" s="129"/>
      <c r="BP765" s="129"/>
      <c r="BQ765" s="129"/>
      <c r="BR765" s="129"/>
    </row>
    <row r="766" ht="14.25" customHeight="1">
      <c r="AA766" s="129"/>
      <c r="AB766" s="129"/>
      <c r="AC766" s="129"/>
      <c r="AD766" s="129"/>
      <c r="AK766" s="129"/>
      <c r="AL766" s="129"/>
      <c r="AM766" s="129"/>
      <c r="AN766" s="129"/>
      <c r="AO766" s="129"/>
      <c r="AP766" s="129"/>
      <c r="AQ766" s="129"/>
      <c r="AT766" s="129"/>
      <c r="AU766" s="129"/>
      <c r="AV766" s="129"/>
      <c r="AY766" s="129"/>
      <c r="AZ766" s="129"/>
      <c r="BA766" s="129"/>
      <c r="BB766" s="129"/>
      <c r="BC766" s="129"/>
      <c r="BD766" s="129"/>
      <c r="BE766" s="129"/>
      <c r="BF766" s="129"/>
      <c r="BG766" s="129"/>
      <c r="BH766" s="129"/>
      <c r="BI766" s="129"/>
      <c r="BJ766" s="129"/>
      <c r="BK766" s="129"/>
      <c r="BL766" s="129"/>
      <c r="BM766" s="129"/>
      <c r="BN766" s="129"/>
      <c r="BO766" s="129"/>
      <c r="BP766" s="129"/>
      <c r="BQ766" s="129"/>
      <c r="BR766" s="129"/>
    </row>
    <row r="767" ht="14.25" customHeight="1">
      <c r="AA767" s="129"/>
      <c r="AB767" s="129"/>
      <c r="AC767" s="129"/>
      <c r="AD767" s="129"/>
      <c r="AK767" s="129"/>
      <c r="AL767" s="129"/>
      <c r="AM767" s="129"/>
      <c r="AN767" s="129"/>
      <c r="AO767" s="129"/>
      <c r="AP767" s="129"/>
      <c r="AQ767" s="129"/>
      <c r="AT767" s="129"/>
      <c r="AU767" s="129"/>
      <c r="AV767" s="129"/>
      <c r="AY767" s="129"/>
      <c r="AZ767" s="129"/>
      <c r="BA767" s="129"/>
      <c r="BB767" s="129"/>
      <c r="BC767" s="129"/>
      <c r="BD767" s="129"/>
      <c r="BE767" s="129"/>
      <c r="BF767" s="129"/>
      <c r="BG767" s="129"/>
      <c r="BH767" s="129"/>
      <c r="BI767" s="129"/>
      <c r="BJ767" s="129"/>
      <c r="BK767" s="129"/>
      <c r="BL767" s="129"/>
      <c r="BM767" s="129"/>
      <c r="BN767" s="129"/>
      <c r="BO767" s="129"/>
      <c r="BP767" s="129"/>
      <c r="BQ767" s="129"/>
      <c r="BR767" s="129"/>
    </row>
    <row r="768" ht="14.25" customHeight="1">
      <c r="AA768" s="129"/>
      <c r="AB768" s="129"/>
      <c r="AC768" s="129"/>
      <c r="AD768" s="129"/>
      <c r="AK768" s="129"/>
      <c r="AL768" s="129"/>
      <c r="AM768" s="129"/>
      <c r="AN768" s="129"/>
      <c r="AO768" s="129"/>
      <c r="AP768" s="129"/>
      <c r="AQ768" s="129"/>
      <c r="AT768" s="129"/>
      <c r="AU768" s="129"/>
      <c r="AV768" s="129"/>
      <c r="AY768" s="129"/>
      <c r="AZ768" s="129"/>
      <c r="BA768" s="129"/>
      <c r="BB768" s="129"/>
      <c r="BC768" s="129"/>
      <c r="BD768" s="129"/>
      <c r="BE768" s="129"/>
      <c r="BF768" s="129"/>
      <c r="BG768" s="129"/>
      <c r="BH768" s="129"/>
      <c r="BI768" s="129"/>
      <c r="BJ768" s="129"/>
      <c r="BK768" s="129"/>
      <c r="BL768" s="129"/>
      <c r="BM768" s="129"/>
      <c r="BN768" s="129"/>
      <c r="BO768" s="129"/>
      <c r="BP768" s="129"/>
      <c r="BQ768" s="129"/>
      <c r="BR768" s="129"/>
    </row>
    <row r="769" ht="14.25" customHeight="1">
      <c r="AA769" s="129"/>
      <c r="AB769" s="129"/>
      <c r="AC769" s="129"/>
      <c r="AD769" s="129"/>
      <c r="AK769" s="129"/>
      <c r="AL769" s="129"/>
      <c r="AM769" s="129"/>
      <c r="AN769" s="129"/>
      <c r="AO769" s="129"/>
      <c r="AP769" s="129"/>
      <c r="AQ769" s="129"/>
      <c r="AT769" s="129"/>
      <c r="AU769" s="129"/>
      <c r="AV769" s="129"/>
      <c r="AY769" s="129"/>
      <c r="AZ769" s="129"/>
      <c r="BA769" s="129"/>
      <c r="BB769" s="129"/>
      <c r="BC769" s="129"/>
      <c r="BD769" s="129"/>
      <c r="BE769" s="129"/>
      <c r="BF769" s="129"/>
      <c r="BG769" s="129"/>
      <c r="BH769" s="129"/>
      <c r="BI769" s="129"/>
      <c r="BJ769" s="129"/>
      <c r="BK769" s="129"/>
      <c r="BL769" s="129"/>
      <c r="BM769" s="129"/>
      <c r="BN769" s="129"/>
      <c r="BO769" s="129"/>
      <c r="BP769" s="129"/>
      <c r="BQ769" s="129"/>
      <c r="BR769" s="129"/>
    </row>
    <row r="770" ht="14.25" customHeight="1">
      <c r="AA770" s="129"/>
      <c r="AB770" s="129"/>
      <c r="AC770" s="129"/>
      <c r="AD770" s="129"/>
      <c r="AK770" s="129"/>
      <c r="AL770" s="129"/>
      <c r="AM770" s="129"/>
      <c r="AN770" s="129"/>
      <c r="AO770" s="129"/>
      <c r="AP770" s="129"/>
      <c r="AQ770" s="129"/>
      <c r="AT770" s="129"/>
      <c r="AU770" s="129"/>
      <c r="AV770" s="129"/>
      <c r="AY770" s="129"/>
      <c r="AZ770" s="129"/>
      <c r="BA770" s="129"/>
      <c r="BB770" s="129"/>
      <c r="BC770" s="129"/>
      <c r="BD770" s="129"/>
      <c r="BE770" s="129"/>
      <c r="BF770" s="129"/>
      <c r="BG770" s="129"/>
      <c r="BH770" s="129"/>
      <c r="BI770" s="129"/>
      <c r="BJ770" s="129"/>
      <c r="BK770" s="129"/>
      <c r="BL770" s="129"/>
      <c r="BM770" s="129"/>
      <c r="BN770" s="129"/>
      <c r="BO770" s="129"/>
      <c r="BP770" s="129"/>
      <c r="BQ770" s="129"/>
      <c r="BR770" s="129"/>
    </row>
    <row r="771" ht="14.25" customHeight="1">
      <c r="AA771" s="129"/>
      <c r="AB771" s="129"/>
      <c r="AC771" s="129"/>
      <c r="AD771" s="129"/>
      <c r="AK771" s="129"/>
      <c r="AL771" s="129"/>
      <c r="AM771" s="129"/>
      <c r="AN771" s="129"/>
      <c r="AO771" s="129"/>
      <c r="AP771" s="129"/>
      <c r="AQ771" s="129"/>
      <c r="AT771" s="129"/>
      <c r="AU771" s="129"/>
      <c r="AV771" s="129"/>
      <c r="AY771" s="129"/>
      <c r="AZ771" s="129"/>
      <c r="BA771" s="129"/>
      <c r="BB771" s="129"/>
      <c r="BC771" s="129"/>
      <c r="BD771" s="129"/>
      <c r="BE771" s="129"/>
      <c r="BF771" s="129"/>
      <c r="BG771" s="129"/>
      <c r="BH771" s="129"/>
      <c r="BI771" s="129"/>
      <c r="BJ771" s="129"/>
      <c r="BK771" s="129"/>
      <c r="BL771" s="129"/>
      <c r="BM771" s="129"/>
      <c r="BN771" s="129"/>
      <c r="BO771" s="129"/>
      <c r="BP771" s="129"/>
      <c r="BQ771" s="129"/>
      <c r="BR771" s="129"/>
    </row>
    <row r="772" ht="14.25" customHeight="1">
      <c r="AA772" s="129"/>
      <c r="AB772" s="129"/>
      <c r="AC772" s="129"/>
      <c r="AD772" s="129"/>
      <c r="AK772" s="129"/>
      <c r="AL772" s="129"/>
      <c r="AM772" s="129"/>
      <c r="AN772" s="129"/>
      <c r="AO772" s="129"/>
      <c r="AP772" s="129"/>
      <c r="AQ772" s="129"/>
      <c r="AT772" s="129"/>
      <c r="AU772" s="129"/>
      <c r="AV772" s="129"/>
      <c r="AY772" s="129"/>
      <c r="AZ772" s="129"/>
      <c r="BA772" s="129"/>
      <c r="BB772" s="129"/>
      <c r="BC772" s="129"/>
      <c r="BD772" s="129"/>
      <c r="BE772" s="129"/>
      <c r="BF772" s="129"/>
      <c r="BG772" s="129"/>
      <c r="BH772" s="129"/>
      <c r="BI772" s="129"/>
      <c r="BJ772" s="129"/>
      <c r="BK772" s="129"/>
      <c r="BL772" s="129"/>
      <c r="BM772" s="129"/>
      <c r="BN772" s="129"/>
      <c r="BO772" s="129"/>
      <c r="BP772" s="129"/>
      <c r="BQ772" s="129"/>
      <c r="BR772" s="129"/>
    </row>
    <row r="773" ht="14.25" customHeight="1">
      <c r="AA773" s="129"/>
      <c r="AB773" s="129"/>
      <c r="AC773" s="129"/>
      <c r="AD773" s="129"/>
      <c r="AK773" s="129"/>
      <c r="AL773" s="129"/>
      <c r="AM773" s="129"/>
      <c r="AN773" s="129"/>
      <c r="AO773" s="129"/>
      <c r="AP773" s="129"/>
      <c r="AQ773" s="129"/>
      <c r="AT773" s="129"/>
      <c r="AU773" s="129"/>
      <c r="AV773" s="129"/>
      <c r="AY773" s="129"/>
      <c r="AZ773" s="129"/>
      <c r="BA773" s="129"/>
      <c r="BB773" s="129"/>
      <c r="BC773" s="129"/>
      <c r="BD773" s="129"/>
      <c r="BE773" s="129"/>
      <c r="BF773" s="129"/>
      <c r="BG773" s="129"/>
      <c r="BH773" s="129"/>
      <c r="BI773" s="129"/>
      <c r="BJ773" s="129"/>
      <c r="BK773" s="129"/>
      <c r="BL773" s="129"/>
      <c r="BM773" s="129"/>
      <c r="BN773" s="129"/>
      <c r="BO773" s="129"/>
      <c r="BP773" s="129"/>
      <c r="BQ773" s="129"/>
      <c r="BR773" s="129"/>
    </row>
    <row r="774" ht="14.25" customHeight="1">
      <c r="AA774" s="129"/>
      <c r="AB774" s="129"/>
      <c r="AC774" s="129"/>
      <c r="AD774" s="129"/>
      <c r="AK774" s="129"/>
      <c r="AL774" s="129"/>
      <c r="AM774" s="129"/>
      <c r="AN774" s="129"/>
      <c r="AO774" s="129"/>
      <c r="AP774" s="129"/>
      <c r="AQ774" s="129"/>
      <c r="AT774" s="129"/>
      <c r="AU774" s="129"/>
      <c r="AV774" s="129"/>
      <c r="AY774" s="129"/>
      <c r="AZ774" s="129"/>
      <c r="BA774" s="129"/>
      <c r="BB774" s="129"/>
      <c r="BC774" s="129"/>
      <c r="BD774" s="129"/>
      <c r="BE774" s="129"/>
      <c r="BF774" s="129"/>
      <c r="BG774" s="129"/>
      <c r="BH774" s="129"/>
      <c r="BI774" s="129"/>
      <c r="BJ774" s="129"/>
      <c r="BK774" s="129"/>
      <c r="BL774" s="129"/>
      <c r="BM774" s="129"/>
      <c r="BN774" s="129"/>
      <c r="BO774" s="129"/>
      <c r="BP774" s="129"/>
      <c r="BQ774" s="129"/>
      <c r="BR774" s="129"/>
    </row>
    <row r="775" ht="14.25" customHeight="1">
      <c r="AA775" s="129"/>
      <c r="AB775" s="129"/>
      <c r="AC775" s="129"/>
      <c r="AD775" s="129"/>
      <c r="AK775" s="129"/>
      <c r="AL775" s="129"/>
      <c r="AM775" s="129"/>
      <c r="AN775" s="129"/>
      <c r="AO775" s="129"/>
      <c r="AP775" s="129"/>
      <c r="AQ775" s="129"/>
      <c r="AT775" s="129"/>
      <c r="AU775" s="129"/>
      <c r="AV775" s="129"/>
      <c r="AY775" s="129"/>
      <c r="AZ775" s="129"/>
      <c r="BA775" s="129"/>
      <c r="BB775" s="129"/>
      <c r="BC775" s="129"/>
      <c r="BD775" s="129"/>
      <c r="BE775" s="129"/>
      <c r="BF775" s="129"/>
      <c r="BG775" s="129"/>
      <c r="BH775" s="129"/>
      <c r="BI775" s="129"/>
      <c r="BJ775" s="129"/>
      <c r="BK775" s="129"/>
      <c r="BL775" s="129"/>
      <c r="BM775" s="129"/>
      <c r="BN775" s="129"/>
      <c r="BO775" s="129"/>
      <c r="BP775" s="129"/>
      <c r="BQ775" s="129"/>
      <c r="BR775" s="129"/>
    </row>
    <row r="776" ht="14.25" customHeight="1">
      <c r="AA776" s="129"/>
      <c r="AB776" s="129"/>
      <c r="AC776" s="129"/>
      <c r="AD776" s="129"/>
      <c r="AK776" s="129"/>
      <c r="AL776" s="129"/>
      <c r="AM776" s="129"/>
      <c r="AN776" s="129"/>
      <c r="AO776" s="129"/>
      <c r="AP776" s="129"/>
      <c r="AQ776" s="129"/>
      <c r="AT776" s="129"/>
      <c r="AU776" s="129"/>
      <c r="AV776" s="129"/>
      <c r="AY776" s="129"/>
      <c r="AZ776" s="129"/>
      <c r="BA776" s="129"/>
      <c r="BB776" s="129"/>
      <c r="BC776" s="129"/>
      <c r="BD776" s="129"/>
      <c r="BE776" s="129"/>
      <c r="BF776" s="129"/>
      <c r="BG776" s="129"/>
      <c r="BH776" s="129"/>
      <c r="BI776" s="129"/>
      <c r="BJ776" s="129"/>
      <c r="BK776" s="129"/>
      <c r="BL776" s="129"/>
      <c r="BM776" s="129"/>
      <c r="BN776" s="129"/>
      <c r="BO776" s="129"/>
      <c r="BP776" s="129"/>
      <c r="BQ776" s="129"/>
      <c r="BR776" s="129"/>
    </row>
    <row r="777" ht="14.25" customHeight="1">
      <c r="AA777" s="129"/>
      <c r="AB777" s="129"/>
      <c r="AC777" s="129"/>
      <c r="AD777" s="129"/>
      <c r="AK777" s="129"/>
      <c r="AL777" s="129"/>
      <c r="AM777" s="129"/>
      <c r="AN777" s="129"/>
      <c r="AO777" s="129"/>
      <c r="AP777" s="129"/>
      <c r="AQ777" s="129"/>
      <c r="AT777" s="129"/>
      <c r="AU777" s="129"/>
      <c r="AV777" s="129"/>
      <c r="AY777" s="129"/>
      <c r="AZ777" s="129"/>
      <c r="BA777" s="129"/>
      <c r="BB777" s="129"/>
      <c r="BC777" s="129"/>
      <c r="BD777" s="129"/>
      <c r="BE777" s="129"/>
      <c r="BF777" s="129"/>
      <c r="BG777" s="129"/>
      <c r="BH777" s="129"/>
      <c r="BI777" s="129"/>
      <c r="BJ777" s="129"/>
      <c r="BK777" s="129"/>
      <c r="BL777" s="129"/>
      <c r="BM777" s="129"/>
      <c r="BN777" s="129"/>
      <c r="BO777" s="129"/>
      <c r="BP777" s="129"/>
      <c r="BQ777" s="129"/>
      <c r="BR777" s="129"/>
    </row>
    <row r="778" ht="14.25" customHeight="1">
      <c r="AA778" s="129"/>
      <c r="AB778" s="129"/>
      <c r="AC778" s="129"/>
      <c r="AD778" s="129"/>
      <c r="AK778" s="129"/>
      <c r="AL778" s="129"/>
      <c r="AM778" s="129"/>
      <c r="AN778" s="129"/>
      <c r="AO778" s="129"/>
      <c r="AP778" s="129"/>
      <c r="AQ778" s="129"/>
      <c r="AT778" s="129"/>
      <c r="AU778" s="129"/>
      <c r="AV778" s="129"/>
      <c r="AY778" s="129"/>
      <c r="AZ778" s="129"/>
      <c r="BA778" s="129"/>
      <c r="BB778" s="129"/>
      <c r="BC778" s="129"/>
      <c r="BD778" s="129"/>
      <c r="BE778" s="129"/>
      <c r="BF778" s="129"/>
      <c r="BG778" s="129"/>
      <c r="BH778" s="129"/>
      <c r="BI778" s="129"/>
      <c r="BJ778" s="129"/>
      <c r="BK778" s="129"/>
      <c r="BL778" s="129"/>
      <c r="BM778" s="129"/>
      <c r="BN778" s="129"/>
      <c r="BO778" s="129"/>
      <c r="BP778" s="129"/>
      <c r="BQ778" s="129"/>
      <c r="BR778" s="129"/>
    </row>
    <row r="779" ht="14.25" customHeight="1">
      <c r="AA779" s="129"/>
      <c r="AB779" s="129"/>
      <c r="AC779" s="129"/>
      <c r="AD779" s="129"/>
      <c r="AK779" s="129"/>
      <c r="AL779" s="129"/>
      <c r="AM779" s="129"/>
      <c r="AN779" s="129"/>
      <c r="AO779" s="129"/>
      <c r="AP779" s="129"/>
      <c r="AQ779" s="129"/>
      <c r="AT779" s="129"/>
      <c r="AU779" s="129"/>
      <c r="AV779" s="129"/>
      <c r="AY779" s="129"/>
      <c r="AZ779" s="129"/>
      <c r="BA779" s="129"/>
      <c r="BB779" s="129"/>
      <c r="BC779" s="129"/>
      <c r="BD779" s="129"/>
      <c r="BE779" s="129"/>
      <c r="BF779" s="129"/>
      <c r="BG779" s="129"/>
      <c r="BH779" s="129"/>
      <c r="BI779" s="129"/>
      <c r="BJ779" s="129"/>
      <c r="BK779" s="129"/>
      <c r="BL779" s="129"/>
      <c r="BM779" s="129"/>
      <c r="BN779" s="129"/>
      <c r="BO779" s="129"/>
      <c r="BP779" s="129"/>
      <c r="BQ779" s="129"/>
      <c r="BR779" s="129"/>
    </row>
    <row r="780" ht="14.25" customHeight="1">
      <c r="AA780" s="129"/>
      <c r="AB780" s="129"/>
      <c r="AC780" s="129"/>
      <c r="AD780" s="129"/>
      <c r="AK780" s="129"/>
      <c r="AL780" s="129"/>
      <c r="AM780" s="129"/>
      <c r="AN780" s="129"/>
      <c r="AO780" s="129"/>
      <c r="AP780" s="129"/>
      <c r="AQ780" s="129"/>
      <c r="AT780" s="129"/>
      <c r="AU780" s="129"/>
      <c r="AV780" s="129"/>
      <c r="AY780" s="129"/>
      <c r="AZ780" s="129"/>
      <c r="BA780" s="129"/>
      <c r="BB780" s="129"/>
      <c r="BC780" s="129"/>
      <c r="BD780" s="129"/>
      <c r="BE780" s="129"/>
      <c r="BF780" s="129"/>
      <c r="BG780" s="129"/>
      <c r="BH780" s="129"/>
      <c r="BI780" s="129"/>
      <c r="BJ780" s="129"/>
      <c r="BK780" s="129"/>
      <c r="BL780" s="129"/>
      <c r="BM780" s="129"/>
      <c r="BN780" s="129"/>
      <c r="BO780" s="129"/>
      <c r="BP780" s="129"/>
      <c r="BQ780" s="129"/>
      <c r="BR780" s="129"/>
    </row>
    <row r="781" ht="14.25" customHeight="1">
      <c r="AA781" s="129"/>
      <c r="AB781" s="129"/>
      <c r="AC781" s="129"/>
      <c r="AD781" s="129"/>
      <c r="AK781" s="129"/>
      <c r="AL781" s="129"/>
      <c r="AM781" s="129"/>
      <c r="AN781" s="129"/>
      <c r="AO781" s="129"/>
      <c r="AP781" s="129"/>
      <c r="AQ781" s="129"/>
      <c r="AT781" s="129"/>
      <c r="AU781" s="129"/>
      <c r="AV781" s="129"/>
      <c r="AY781" s="129"/>
      <c r="AZ781" s="129"/>
      <c r="BA781" s="129"/>
      <c r="BB781" s="129"/>
      <c r="BC781" s="129"/>
      <c r="BD781" s="129"/>
      <c r="BE781" s="129"/>
      <c r="BF781" s="129"/>
      <c r="BG781" s="129"/>
      <c r="BH781" s="129"/>
      <c r="BI781" s="129"/>
      <c r="BJ781" s="129"/>
      <c r="BK781" s="129"/>
      <c r="BL781" s="129"/>
      <c r="BM781" s="129"/>
      <c r="BN781" s="129"/>
      <c r="BO781" s="129"/>
      <c r="BP781" s="129"/>
      <c r="BQ781" s="129"/>
      <c r="BR781" s="129"/>
    </row>
    <row r="782" ht="14.25" customHeight="1">
      <c r="AA782" s="129"/>
      <c r="AB782" s="129"/>
      <c r="AC782" s="129"/>
      <c r="AD782" s="129"/>
      <c r="AK782" s="129"/>
      <c r="AL782" s="129"/>
      <c r="AM782" s="129"/>
      <c r="AN782" s="129"/>
      <c r="AO782" s="129"/>
      <c r="AP782" s="129"/>
      <c r="AQ782" s="129"/>
      <c r="AT782" s="129"/>
      <c r="AU782" s="129"/>
      <c r="AV782" s="129"/>
      <c r="AY782" s="129"/>
      <c r="AZ782" s="129"/>
      <c r="BA782" s="129"/>
      <c r="BB782" s="129"/>
      <c r="BC782" s="129"/>
      <c r="BD782" s="129"/>
      <c r="BE782" s="129"/>
      <c r="BF782" s="129"/>
      <c r="BG782" s="129"/>
      <c r="BH782" s="129"/>
      <c r="BI782" s="129"/>
      <c r="BJ782" s="129"/>
      <c r="BK782" s="129"/>
      <c r="BL782" s="129"/>
      <c r="BM782" s="129"/>
      <c r="BN782" s="129"/>
      <c r="BO782" s="129"/>
      <c r="BP782" s="129"/>
      <c r="BQ782" s="129"/>
      <c r="BR782" s="129"/>
    </row>
    <row r="783" ht="14.25" customHeight="1">
      <c r="AA783" s="129"/>
      <c r="AB783" s="129"/>
      <c r="AC783" s="129"/>
      <c r="AD783" s="129"/>
      <c r="AK783" s="129"/>
      <c r="AL783" s="129"/>
      <c r="AM783" s="129"/>
      <c r="AN783" s="129"/>
      <c r="AO783" s="129"/>
      <c r="AP783" s="129"/>
      <c r="AQ783" s="129"/>
      <c r="AT783" s="129"/>
      <c r="AU783" s="129"/>
      <c r="AV783" s="129"/>
      <c r="AY783" s="129"/>
      <c r="AZ783" s="129"/>
      <c r="BA783" s="129"/>
      <c r="BB783" s="129"/>
      <c r="BC783" s="129"/>
      <c r="BD783" s="129"/>
      <c r="BE783" s="129"/>
      <c r="BF783" s="129"/>
      <c r="BG783" s="129"/>
      <c r="BH783" s="129"/>
      <c r="BI783" s="129"/>
      <c r="BJ783" s="129"/>
      <c r="BK783" s="129"/>
      <c r="BL783" s="129"/>
      <c r="BM783" s="129"/>
      <c r="BN783" s="129"/>
      <c r="BO783" s="129"/>
      <c r="BP783" s="129"/>
      <c r="BQ783" s="129"/>
      <c r="BR783" s="129"/>
    </row>
    <row r="784" ht="14.25" customHeight="1">
      <c r="AA784" s="129"/>
      <c r="AB784" s="129"/>
      <c r="AC784" s="129"/>
      <c r="AD784" s="129"/>
      <c r="AK784" s="129"/>
      <c r="AL784" s="129"/>
      <c r="AM784" s="129"/>
      <c r="AN784" s="129"/>
      <c r="AO784" s="129"/>
      <c r="AP784" s="129"/>
      <c r="AQ784" s="129"/>
      <c r="AT784" s="129"/>
      <c r="AU784" s="129"/>
      <c r="AV784" s="129"/>
      <c r="AY784" s="129"/>
      <c r="AZ784" s="129"/>
      <c r="BA784" s="129"/>
      <c r="BB784" s="129"/>
      <c r="BC784" s="129"/>
      <c r="BD784" s="129"/>
      <c r="BE784" s="129"/>
      <c r="BF784" s="129"/>
      <c r="BG784" s="129"/>
      <c r="BH784" s="129"/>
      <c r="BI784" s="129"/>
      <c r="BJ784" s="129"/>
      <c r="BK784" s="129"/>
      <c r="BL784" s="129"/>
      <c r="BM784" s="129"/>
      <c r="BN784" s="129"/>
      <c r="BO784" s="129"/>
      <c r="BP784" s="129"/>
      <c r="BQ784" s="129"/>
      <c r="BR784" s="129"/>
    </row>
    <row r="785" ht="14.25" customHeight="1">
      <c r="AA785" s="129"/>
      <c r="AB785" s="129"/>
      <c r="AC785" s="129"/>
      <c r="AD785" s="129"/>
      <c r="AK785" s="129"/>
      <c r="AL785" s="129"/>
      <c r="AM785" s="129"/>
      <c r="AN785" s="129"/>
      <c r="AO785" s="129"/>
      <c r="AP785" s="129"/>
      <c r="AQ785" s="129"/>
      <c r="AT785" s="129"/>
      <c r="AU785" s="129"/>
      <c r="AV785" s="129"/>
      <c r="AY785" s="129"/>
      <c r="AZ785" s="129"/>
      <c r="BA785" s="129"/>
      <c r="BB785" s="129"/>
      <c r="BC785" s="129"/>
      <c r="BD785" s="129"/>
      <c r="BE785" s="129"/>
      <c r="BF785" s="129"/>
      <c r="BG785" s="129"/>
      <c r="BH785" s="129"/>
      <c r="BI785" s="129"/>
      <c r="BJ785" s="129"/>
      <c r="BK785" s="129"/>
      <c r="BL785" s="129"/>
      <c r="BM785" s="129"/>
      <c r="BN785" s="129"/>
      <c r="BO785" s="129"/>
      <c r="BP785" s="129"/>
      <c r="BQ785" s="129"/>
      <c r="BR785" s="129"/>
    </row>
    <row r="786" ht="14.25" customHeight="1">
      <c r="AA786" s="129"/>
      <c r="AB786" s="129"/>
      <c r="AC786" s="129"/>
      <c r="AD786" s="129"/>
      <c r="AK786" s="129"/>
      <c r="AL786" s="129"/>
      <c r="AM786" s="129"/>
      <c r="AN786" s="129"/>
      <c r="AO786" s="129"/>
      <c r="AP786" s="129"/>
      <c r="AQ786" s="129"/>
      <c r="AT786" s="129"/>
      <c r="AU786" s="129"/>
      <c r="AV786" s="129"/>
      <c r="AY786" s="129"/>
      <c r="AZ786" s="129"/>
      <c r="BA786" s="129"/>
      <c r="BB786" s="129"/>
      <c r="BC786" s="129"/>
      <c r="BD786" s="129"/>
      <c r="BE786" s="129"/>
      <c r="BF786" s="129"/>
      <c r="BG786" s="129"/>
      <c r="BH786" s="129"/>
      <c r="BI786" s="129"/>
      <c r="BJ786" s="129"/>
      <c r="BK786" s="129"/>
      <c r="BL786" s="129"/>
      <c r="BM786" s="129"/>
      <c r="BN786" s="129"/>
      <c r="BO786" s="129"/>
      <c r="BP786" s="129"/>
      <c r="BQ786" s="129"/>
      <c r="BR786" s="129"/>
    </row>
    <row r="787" ht="14.25" customHeight="1">
      <c r="AA787" s="129"/>
      <c r="AB787" s="129"/>
      <c r="AC787" s="129"/>
      <c r="AD787" s="129"/>
      <c r="AK787" s="129"/>
      <c r="AL787" s="129"/>
      <c r="AM787" s="129"/>
      <c r="AN787" s="129"/>
      <c r="AO787" s="129"/>
      <c r="AP787" s="129"/>
      <c r="AQ787" s="129"/>
      <c r="AT787" s="129"/>
      <c r="AU787" s="129"/>
      <c r="AV787" s="129"/>
      <c r="AY787" s="129"/>
      <c r="AZ787" s="129"/>
      <c r="BA787" s="129"/>
      <c r="BB787" s="129"/>
      <c r="BC787" s="129"/>
      <c r="BD787" s="129"/>
      <c r="BE787" s="129"/>
      <c r="BF787" s="129"/>
      <c r="BG787" s="129"/>
      <c r="BH787" s="129"/>
      <c r="BI787" s="129"/>
      <c r="BJ787" s="129"/>
      <c r="BK787" s="129"/>
      <c r="BL787" s="129"/>
      <c r="BM787" s="129"/>
      <c r="BN787" s="129"/>
      <c r="BO787" s="129"/>
      <c r="BP787" s="129"/>
      <c r="BQ787" s="129"/>
      <c r="BR787" s="129"/>
    </row>
    <row r="788" ht="14.25" customHeight="1">
      <c r="AA788" s="129"/>
      <c r="AB788" s="129"/>
      <c r="AC788" s="129"/>
      <c r="AD788" s="129"/>
      <c r="AK788" s="129"/>
      <c r="AL788" s="129"/>
      <c r="AM788" s="129"/>
      <c r="AN788" s="129"/>
      <c r="AO788" s="129"/>
      <c r="AP788" s="129"/>
      <c r="AQ788" s="129"/>
      <c r="AT788" s="129"/>
      <c r="AU788" s="129"/>
      <c r="AV788" s="129"/>
      <c r="AY788" s="129"/>
      <c r="AZ788" s="129"/>
      <c r="BA788" s="129"/>
      <c r="BB788" s="129"/>
      <c r="BC788" s="129"/>
      <c r="BD788" s="129"/>
      <c r="BE788" s="129"/>
      <c r="BF788" s="129"/>
      <c r="BG788" s="129"/>
      <c r="BH788" s="129"/>
      <c r="BI788" s="129"/>
      <c r="BJ788" s="129"/>
      <c r="BK788" s="129"/>
      <c r="BL788" s="129"/>
      <c r="BM788" s="129"/>
      <c r="BN788" s="129"/>
      <c r="BO788" s="129"/>
      <c r="BP788" s="129"/>
      <c r="BQ788" s="129"/>
      <c r="BR788" s="129"/>
    </row>
    <row r="789" ht="14.25" customHeight="1">
      <c r="AA789" s="129"/>
      <c r="AB789" s="129"/>
      <c r="AC789" s="129"/>
      <c r="AD789" s="129"/>
      <c r="AK789" s="129"/>
      <c r="AL789" s="129"/>
      <c r="AM789" s="129"/>
      <c r="AN789" s="129"/>
      <c r="AO789" s="129"/>
      <c r="AP789" s="129"/>
      <c r="AQ789" s="129"/>
      <c r="AT789" s="129"/>
      <c r="AU789" s="129"/>
      <c r="AV789" s="129"/>
      <c r="AY789" s="129"/>
      <c r="AZ789" s="129"/>
      <c r="BA789" s="129"/>
      <c r="BB789" s="129"/>
      <c r="BC789" s="129"/>
      <c r="BD789" s="129"/>
      <c r="BE789" s="129"/>
      <c r="BF789" s="129"/>
      <c r="BG789" s="129"/>
      <c r="BH789" s="129"/>
      <c r="BI789" s="129"/>
      <c r="BJ789" s="129"/>
      <c r="BK789" s="129"/>
      <c r="BL789" s="129"/>
      <c r="BM789" s="129"/>
      <c r="BN789" s="129"/>
      <c r="BO789" s="129"/>
      <c r="BP789" s="129"/>
      <c r="BQ789" s="129"/>
      <c r="BR789" s="129"/>
    </row>
    <row r="790" ht="14.25" customHeight="1">
      <c r="AA790" s="129"/>
      <c r="AB790" s="129"/>
      <c r="AC790" s="129"/>
      <c r="AD790" s="129"/>
      <c r="AK790" s="129"/>
      <c r="AL790" s="129"/>
      <c r="AM790" s="129"/>
      <c r="AN790" s="129"/>
      <c r="AO790" s="129"/>
      <c r="AP790" s="129"/>
      <c r="AQ790" s="129"/>
      <c r="AT790" s="129"/>
      <c r="AU790" s="129"/>
      <c r="AV790" s="129"/>
      <c r="AY790" s="129"/>
      <c r="AZ790" s="129"/>
      <c r="BA790" s="129"/>
      <c r="BB790" s="129"/>
      <c r="BC790" s="129"/>
      <c r="BD790" s="129"/>
      <c r="BE790" s="129"/>
      <c r="BF790" s="129"/>
      <c r="BG790" s="129"/>
      <c r="BH790" s="129"/>
      <c r="BI790" s="129"/>
      <c r="BJ790" s="129"/>
      <c r="BK790" s="129"/>
      <c r="BL790" s="129"/>
      <c r="BM790" s="129"/>
      <c r="BN790" s="129"/>
      <c r="BO790" s="129"/>
      <c r="BP790" s="129"/>
      <c r="BQ790" s="129"/>
      <c r="BR790" s="129"/>
    </row>
    <row r="791" ht="14.25" customHeight="1">
      <c r="AA791" s="129"/>
      <c r="AB791" s="129"/>
      <c r="AC791" s="129"/>
      <c r="AD791" s="129"/>
      <c r="AK791" s="129"/>
      <c r="AL791" s="129"/>
      <c r="AM791" s="129"/>
      <c r="AN791" s="129"/>
      <c r="AO791" s="129"/>
      <c r="AP791" s="129"/>
      <c r="AQ791" s="129"/>
      <c r="AT791" s="129"/>
      <c r="AU791" s="129"/>
      <c r="AV791" s="129"/>
      <c r="AY791" s="129"/>
      <c r="AZ791" s="129"/>
      <c r="BA791" s="129"/>
      <c r="BB791" s="129"/>
      <c r="BC791" s="129"/>
      <c r="BD791" s="129"/>
      <c r="BE791" s="129"/>
      <c r="BF791" s="129"/>
      <c r="BG791" s="129"/>
      <c r="BH791" s="129"/>
      <c r="BI791" s="129"/>
      <c r="BJ791" s="129"/>
      <c r="BK791" s="129"/>
      <c r="BL791" s="129"/>
      <c r="BM791" s="129"/>
      <c r="BN791" s="129"/>
      <c r="BO791" s="129"/>
      <c r="BP791" s="129"/>
      <c r="BQ791" s="129"/>
      <c r="BR791" s="129"/>
    </row>
    <row r="792" ht="14.25" customHeight="1">
      <c r="AA792" s="129"/>
      <c r="AB792" s="129"/>
      <c r="AC792" s="129"/>
      <c r="AD792" s="129"/>
      <c r="AK792" s="129"/>
      <c r="AL792" s="129"/>
      <c r="AM792" s="129"/>
      <c r="AN792" s="129"/>
      <c r="AO792" s="129"/>
      <c r="AP792" s="129"/>
      <c r="AQ792" s="129"/>
      <c r="AT792" s="129"/>
      <c r="AU792" s="129"/>
      <c r="AV792" s="129"/>
      <c r="AY792" s="129"/>
      <c r="AZ792" s="129"/>
      <c r="BA792" s="129"/>
      <c r="BB792" s="129"/>
      <c r="BC792" s="129"/>
      <c r="BD792" s="129"/>
      <c r="BE792" s="129"/>
      <c r="BF792" s="129"/>
      <c r="BG792" s="129"/>
      <c r="BH792" s="129"/>
      <c r="BI792" s="129"/>
      <c r="BJ792" s="129"/>
      <c r="BK792" s="129"/>
      <c r="BL792" s="129"/>
      <c r="BM792" s="129"/>
      <c r="BN792" s="129"/>
      <c r="BO792" s="129"/>
      <c r="BP792" s="129"/>
      <c r="BQ792" s="129"/>
      <c r="BR792" s="129"/>
    </row>
    <row r="793" ht="14.25" customHeight="1">
      <c r="AA793" s="129"/>
      <c r="AB793" s="129"/>
      <c r="AC793" s="129"/>
      <c r="AD793" s="129"/>
      <c r="AK793" s="129"/>
      <c r="AL793" s="129"/>
      <c r="AM793" s="129"/>
      <c r="AN793" s="129"/>
      <c r="AO793" s="129"/>
      <c r="AP793" s="129"/>
      <c r="AQ793" s="129"/>
      <c r="AT793" s="129"/>
      <c r="AU793" s="129"/>
      <c r="AV793" s="129"/>
      <c r="AY793" s="129"/>
      <c r="AZ793" s="129"/>
      <c r="BA793" s="129"/>
      <c r="BB793" s="129"/>
      <c r="BC793" s="129"/>
      <c r="BD793" s="129"/>
      <c r="BE793" s="129"/>
      <c r="BF793" s="129"/>
      <c r="BG793" s="129"/>
      <c r="BH793" s="129"/>
      <c r="BI793" s="129"/>
      <c r="BJ793" s="129"/>
      <c r="BK793" s="129"/>
      <c r="BL793" s="129"/>
      <c r="BM793" s="129"/>
      <c r="BN793" s="129"/>
      <c r="BO793" s="129"/>
      <c r="BP793" s="129"/>
      <c r="BQ793" s="129"/>
      <c r="BR793" s="129"/>
    </row>
    <row r="794" ht="14.25" customHeight="1">
      <c r="AA794" s="129"/>
      <c r="AB794" s="129"/>
      <c r="AC794" s="129"/>
      <c r="AD794" s="129"/>
      <c r="AK794" s="129"/>
      <c r="AL794" s="129"/>
      <c r="AM794" s="129"/>
      <c r="AN794" s="129"/>
      <c r="AO794" s="129"/>
      <c r="AP794" s="129"/>
      <c r="AQ794" s="129"/>
      <c r="AT794" s="129"/>
      <c r="AU794" s="129"/>
      <c r="AV794" s="129"/>
      <c r="AY794" s="129"/>
      <c r="AZ794" s="129"/>
      <c r="BA794" s="129"/>
      <c r="BB794" s="129"/>
      <c r="BC794" s="129"/>
      <c r="BD794" s="129"/>
      <c r="BE794" s="129"/>
      <c r="BF794" s="129"/>
      <c r="BG794" s="129"/>
      <c r="BH794" s="129"/>
      <c r="BI794" s="129"/>
      <c r="BJ794" s="129"/>
      <c r="BK794" s="129"/>
      <c r="BL794" s="129"/>
      <c r="BM794" s="129"/>
      <c r="BN794" s="129"/>
      <c r="BO794" s="129"/>
      <c r="BP794" s="129"/>
      <c r="BQ794" s="129"/>
      <c r="BR794" s="129"/>
    </row>
    <row r="795" ht="14.25" customHeight="1">
      <c r="AA795" s="129"/>
      <c r="AB795" s="129"/>
      <c r="AC795" s="129"/>
      <c r="AD795" s="129"/>
      <c r="AK795" s="129"/>
      <c r="AL795" s="129"/>
      <c r="AM795" s="129"/>
      <c r="AN795" s="129"/>
      <c r="AO795" s="129"/>
      <c r="AP795" s="129"/>
      <c r="AQ795" s="129"/>
      <c r="AT795" s="129"/>
      <c r="AU795" s="129"/>
      <c r="AV795" s="129"/>
      <c r="AY795" s="129"/>
      <c r="AZ795" s="129"/>
      <c r="BA795" s="129"/>
      <c r="BB795" s="129"/>
      <c r="BC795" s="129"/>
      <c r="BD795" s="129"/>
      <c r="BE795" s="129"/>
      <c r="BF795" s="129"/>
      <c r="BG795" s="129"/>
      <c r="BH795" s="129"/>
      <c r="BI795" s="129"/>
      <c r="BJ795" s="129"/>
      <c r="BK795" s="129"/>
      <c r="BL795" s="129"/>
      <c r="BM795" s="129"/>
      <c r="BN795" s="129"/>
      <c r="BO795" s="129"/>
      <c r="BP795" s="129"/>
      <c r="BQ795" s="129"/>
      <c r="BR795" s="129"/>
    </row>
    <row r="796" ht="14.25" customHeight="1">
      <c r="AA796" s="129"/>
      <c r="AB796" s="129"/>
      <c r="AC796" s="129"/>
      <c r="AD796" s="129"/>
      <c r="AK796" s="129"/>
      <c r="AL796" s="129"/>
      <c r="AM796" s="129"/>
      <c r="AN796" s="129"/>
      <c r="AO796" s="129"/>
      <c r="AP796" s="129"/>
      <c r="AQ796" s="129"/>
      <c r="AT796" s="129"/>
      <c r="AU796" s="129"/>
      <c r="AV796" s="129"/>
      <c r="AY796" s="129"/>
      <c r="AZ796" s="129"/>
      <c r="BA796" s="129"/>
      <c r="BB796" s="129"/>
      <c r="BC796" s="129"/>
      <c r="BD796" s="129"/>
      <c r="BE796" s="129"/>
      <c r="BF796" s="129"/>
      <c r="BG796" s="129"/>
      <c r="BH796" s="129"/>
      <c r="BI796" s="129"/>
      <c r="BJ796" s="129"/>
      <c r="BK796" s="129"/>
      <c r="BL796" s="129"/>
      <c r="BM796" s="129"/>
      <c r="BN796" s="129"/>
      <c r="BO796" s="129"/>
      <c r="BP796" s="129"/>
      <c r="BQ796" s="129"/>
      <c r="BR796" s="129"/>
    </row>
    <row r="797" ht="14.25" customHeight="1">
      <c r="AA797" s="129"/>
      <c r="AB797" s="129"/>
      <c r="AC797" s="129"/>
      <c r="AD797" s="129"/>
      <c r="AK797" s="129"/>
      <c r="AL797" s="129"/>
      <c r="AM797" s="129"/>
      <c r="AN797" s="129"/>
      <c r="AO797" s="129"/>
      <c r="AP797" s="129"/>
      <c r="AQ797" s="129"/>
      <c r="AT797" s="129"/>
      <c r="AU797" s="129"/>
      <c r="AV797" s="129"/>
      <c r="AY797" s="129"/>
      <c r="AZ797" s="129"/>
      <c r="BA797" s="129"/>
      <c r="BB797" s="129"/>
      <c r="BC797" s="129"/>
      <c r="BD797" s="129"/>
      <c r="BE797" s="129"/>
      <c r="BF797" s="129"/>
      <c r="BG797" s="129"/>
      <c r="BH797" s="129"/>
      <c r="BI797" s="129"/>
      <c r="BJ797" s="129"/>
      <c r="BK797" s="129"/>
      <c r="BL797" s="129"/>
      <c r="BM797" s="129"/>
      <c r="BN797" s="129"/>
      <c r="BO797" s="129"/>
      <c r="BP797" s="129"/>
      <c r="BQ797" s="129"/>
      <c r="BR797" s="129"/>
    </row>
    <row r="798" ht="14.25" customHeight="1">
      <c r="AA798" s="129"/>
      <c r="AB798" s="129"/>
      <c r="AC798" s="129"/>
      <c r="AD798" s="129"/>
      <c r="AK798" s="129"/>
      <c r="AL798" s="129"/>
      <c r="AM798" s="129"/>
      <c r="AN798" s="129"/>
      <c r="AO798" s="129"/>
      <c r="AP798" s="129"/>
      <c r="AQ798" s="129"/>
      <c r="AT798" s="129"/>
      <c r="AU798" s="129"/>
      <c r="AV798" s="129"/>
      <c r="AY798" s="129"/>
      <c r="AZ798" s="129"/>
      <c r="BA798" s="129"/>
      <c r="BB798" s="129"/>
      <c r="BC798" s="129"/>
      <c r="BD798" s="129"/>
      <c r="BE798" s="129"/>
      <c r="BF798" s="129"/>
      <c r="BG798" s="129"/>
      <c r="BH798" s="129"/>
      <c r="BI798" s="129"/>
      <c r="BJ798" s="129"/>
      <c r="BK798" s="129"/>
      <c r="BL798" s="129"/>
      <c r="BM798" s="129"/>
      <c r="BN798" s="129"/>
      <c r="BO798" s="129"/>
      <c r="BP798" s="129"/>
      <c r="BQ798" s="129"/>
      <c r="BR798" s="129"/>
    </row>
    <row r="799" ht="14.25" customHeight="1">
      <c r="AA799" s="129"/>
      <c r="AB799" s="129"/>
      <c r="AC799" s="129"/>
      <c r="AD799" s="129"/>
      <c r="AK799" s="129"/>
      <c r="AL799" s="129"/>
      <c r="AM799" s="129"/>
      <c r="AN799" s="129"/>
      <c r="AO799" s="129"/>
      <c r="AP799" s="129"/>
      <c r="AQ799" s="129"/>
      <c r="AT799" s="129"/>
      <c r="AU799" s="129"/>
      <c r="AV799" s="129"/>
      <c r="AY799" s="129"/>
      <c r="AZ799" s="129"/>
      <c r="BA799" s="129"/>
      <c r="BB799" s="129"/>
      <c r="BC799" s="129"/>
      <c r="BD799" s="129"/>
      <c r="BE799" s="129"/>
      <c r="BF799" s="129"/>
      <c r="BG799" s="129"/>
      <c r="BH799" s="129"/>
      <c r="BI799" s="129"/>
      <c r="BJ799" s="129"/>
      <c r="BK799" s="129"/>
      <c r="BL799" s="129"/>
      <c r="BM799" s="129"/>
      <c r="BN799" s="129"/>
      <c r="BO799" s="129"/>
      <c r="BP799" s="129"/>
      <c r="BQ799" s="129"/>
      <c r="BR799" s="129"/>
    </row>
    <row r="800" ht="14.25" customHeight="1">
      <c r="AA800" s="129"/>
      <c r="AB800" s="129"/>
      <c r="AC800" s="129"/>
      <c r="AD800" s="129"/>
      <c r="AK800" s="129"/>
      <c r="AL800" s="129"/>
      <c r="AM800" s="129"/>
      <c r="AN800" s="129"/>
      <c r="AO800" s="129"/>
      <c r="AP800" s="129"/>
      <c r="AQ800" s="129"/>
      <c r="AT800" s="129"/>
      <c r="AU800" s="129"/>
      <c r="AV800" s="129"/>
      <c r="AY800" s="129"/>
      <c r="AZ800" s="129"/>
      <c r="BA800" s="129"/>
      <c r="BB800" s="129"/>
      <c r="BC800" s="129"/>
      <c r="BD800" s="129"/>
      <c r="BE800" s="129"/>
      <c r="BF800" s="129"/>
      <c r="BG800" s="129"/>
      <c r="BH800" s="129"/>
      <c r="BI800" s="129"/>
      <c r="BJ800" s="129"/>
      <c r="BK800" s="129"/>
      <c r="BL800" s="129"/>
      <c r="BM800" s="129"/>
      <c r="BN800" s="129"/>
      <c r="BO800" s="129"/>
      <c r="BP800" s="129"/>
      <c r="BQ800" s="129"/>
      <c r="BR800" s="129"/>
    </row>
    <row r="801" ht="14.25" customHeight="1">
      <c r="AA801" s="129"/>
      <c r="AB801" s="129"/>
      <c r="AC801" s="129"/>
      <c r="AD801" s="129"/>
      <c r="AK801" s="129"/>
      <c r="AL801" s="129"/>
      <c r="AM801" s="129"/>
      <c r="AN801" s="129"/>
      <c r="AO801" s="129"/>
      <c r="AP801" s="129"/>
      <c r="AQ801" s="129"/>
      <c r="AT801" s="129"/>
      <c r="AU801" s="129"/>
      <c r="AV801" s="129"/>
      <c r="AY801" s="129"/>
      <c r="AZ801" s="129"/>
      <c r="BA801" s="129"/>
      <c r="BB801" s="129"/>
      <c r="BC801" s="129"/>
      <c r="BD801" s="129"/>
      <c r="BE801" s="129"/>
      <c r="BF801" s="129"/>
      <c r="BG801" s="129"/>
      <c r="BH801" s="129"/>
      <c r="BI801" s="129"/>
      <c r="BJ801" s="129"/>
      <c r="BK801" s="129"/>
      <c r="BL801" s="129"/>
      <c r="BM801" s="129"/>
      <c r="BN801" s="129"/>
      <c r="BO801" s="129"/>
      <c r="BP801" s="129"/>
      <c r="BQ801" s="129"/>
      <c r="BR801" s="129"/>
    </row>
    <row r="802" ht="14.25" customHeight="1">
      <c r="AA802" s="129"/>
      <c r="AB802" s="129"/>
      <c r="AC802" s="129"/>
      <c r="AD802" s="129"/>
      <c r="AK802" s="129"/>
      <c r="AL802" s="129"/>
      <c r="AM802" s="129"/>
      <c r="AN802" s="129"/>
      <c r="AO802" s="129"/>
      <c r="AP802" s="129"/>
      <c r="AQ802" s="129"/>
      <c r="AT802" s="129"/>
      <c r="AU802" s="129"/>
      <c r="AV802" s="129"/>
      <c r="AY802" s="129"/>
      <c r="AZ802" s="129"/>
      <c r="BA802" s="129"/>
      <c r="BB802" s="129"/>
      <c r="BC802" s="129"/>
      <c r="BD802" s="129"/>
      <c r="BE802" s="129"/>
      <c r="BF802" s="129"/>
      <c r="BG802" s="129"/>
      <c r="BH802" s="129"/>
      <c r="BI802" s="129"/>
      <c r="BJ802" s="129"/>
      <c r="BK802" s="129"/>
      <c r="BL802" s="129"/>
      <c r="BM802" s="129"/>
      <c r="BN802" s="129"/>
      <c r="BO802" s="129"/>
      <c r="BP802" s="129"/>
      <c r="BQ802" s="129"/>
      <c r="BR802" s="129"/>
    </row>
    <row r="803" ht="14.25" customHeight="1">
      <c r="AA803" s="129"/>
      <c r="AB803" s="129"/>
      <c r="AC803" s="129"/>
      <c r="AD803" s="129"/>
      <c r="AK803" s="129"/>
      <c r="AL803" s="129"/>
      <c r="AM803" s="129"/>
      <c r="AN803" s="129"/>
      <c r="AO803" s="129"/>
      <c r="AP803" s="129"/>
      <c r="AQ803" s="129"/>
      <c r="AT803" s="129"/>
      <c r="AU803" s="129"/>
      <c r="AV803" s="129"/>
      <c r="AY803" s="129"/>
      <c r="AZ803" s="129"/>
      <c r="BA803" s="129"/>
      <c r="BB803" s="129"/>
      <c r="BC803" s="129"/>
      <c r="BD803" s="129"/>
      <c r="BE803" s="129"/>
      <c r="BF803" s="129"/>
      <c r="BG803" s="129"/>
      <c r="BH803" s="129"/>
      <c r="BI803" s="129"/>
      <c r="BJ803" s="129"/>
      <c r="BK803" s="129"/>
      <c r="BL803" s="129"/>
      <c r="BM803" s="129"/>
      <c r="BN803" s="129"/>
      <c r="BO803" s="129"/>
      <c r="BP803" s="129"/>
      <c r="BQ803" s="129"/>
      <c r="BR803" s="129"/>
    </row>
    <row r="804" ht="14.25" customHeight="1">
      <c r="AA804" s="129"/>
      <c r="AB804" s="129"/>
      <c r="AC804" s="129"/>
      <c r="AD804" s="129"/>
      <c r="AK804" s="129"/>
      <c r="AL804" s="129"/>
      <c r="AM804" s="129"/>
      <c r="AN804" s="129"/>
      <c r="AO804" s="129"/>
      <c r="AP804" s="129"/>
      <c r="AQ804" s="129"/>
      <c r="AT804" s="129"/>
      <c r="AU804" s="129"/>
      <c r="AV804" s="129"/>
      <c r="AY804" s="129"/>
      <c r="AZ804" s="129"/>
      <c r="BA804" s="129"/>
      <c r="BB804" s="129"/>
      <c r="BC804" s="129"/>
      <c r="BD804" s="129"/>
      <c r="BE804" s="129"/>
      <c r="BF804" s="129"/>
      <c r="BG804" s="129"/>
      <c r="BH804" s="129"/>
      <c r="BI804" s="129"/>
      <c r="BJ804" s="129"/>
      <c r="BK804" s="129"/>
      <c r="BL804" s="129"/>
      <c r="BM804" s="129"/>
      <c r="BN804" s="129"/>
      <c r="BO804" s="129"/>
      <c r="BP804" s="129"/>
      <c r="BQ804" s="129"/>
      <c r="BR804" s="129"/>
    </row>
    <row r="805" ht="14.25" customHeight="1">
      <c r="AA805" s="129"/>
      <c r="AB805" s="129"/>
      <c r="AC805" s="129"/>
      <c r="AD805" s="129"/>
      <c r="AK805" s="129"/>
      <c r="AL805" s="129"/>
      <c r="AM805" s="129"/>
      <c r="AN805" s="129"/>
      <c r="AO805" s="129"/>
      <c r="AP805" s="129"/>
      <c r="AQ805" s="129"/>
      <c r="AT805" s="129"/>
      <c r="AU805" s="129"/>
      <c r="AV805" s="129"/>
      <c r="AY805" s="129"/>
      <c r="AZ805" s="129"/>
      <c r="BA805" s="129"/>
      <c r="BB805" s="129"/>
      <c r="BC805" s="129"/>
      <c r="BD805" s="129"/>
      <c r="BE805" s="129"/>
      <c r="BF805" s="129"/>
      <c r="BG805" s="129"/>
      <c r="BH805" s="129"/>
      <c r="BI805" s="129"/>
      <c r="BJ805" s="129"/>
      <c r="BK805" s="129"/>
      <c r="BL805" s="129"/>
      <c r="BM805" s="129"/>
      <c r="BN805" s="129"/>
      <c r="BO805" s="129"/>
      <c r="BP805" s="129"/>
      <c r="BQ805" s="129"/>
      <c r="BR805" s="129"/>
    </row>
    <row r="806" ht="14.25" customHeight="1">
      <c r="AA806" s="129"/>
      <c r="AB806" s="129"/>
      <c r="AC806" s="129"/>
      <c r="AD806" s="129"/>
      <c r="AK806" s="129"/>
      <c r="AL806" s="129"/>
      <c r="AM806" s="129"/>
      <c r="AN806" s="129"/>
      <c r="AO806" s="129"/>
      <c r="AP806" s="129"/>
      <c r="AQ806" s="129"/>
      <c r="AT806" s="129"/>
      <c r="AU806" s="129"/>
      <c r="AV806" s="129"/>
      <c r="AY806" s="129"/>
      <c r="AZ806" s="129"/>
      <c r="BA806" s="129"/>
      <c r="BB806" s="129"/>
      <c r="BC806" s="129"/>
      <c r="BD806" s="129"/>
      <c r="BE806" s="129"/>
      <c r="BF806" s="129"/>
      <c r="BG806" s="129"/>
      <c r="BH806" s="129"/>
      <c r="BI806" s="129"/>
      <c r="BJ806" s="129"/>
      <c r="BK806" s="129"/>
      <c r="BL806" s="129"/>
      <c r="BM806" s="129"/>
      <c r="BN806" s="129"/>
      <c r="BO806" s="129"/>
      <c r="BP806" s="129"/>
      <c r="BQ806" s="129"/>
      <c r="BR806" s="129"/>
    </row>
    <row r="807" ht="14.25" customHeight="1">
      <c r="AA807" s="129"/>
      <c r="AB807" s="129"/>
      <c r="AC807" s="129"/>
      <c r="AD807" s="129"/>
      <c r="AK807" s="129"/>
      <c r="AL807" s="129"/>
      <c r="AM807" s="129"/>
      <c r="AN807" s="129"/>
      <c r="AO807" s="129"/>
      <c r="AP807" s="129"/>
      <c r="AQ807" s="129"/>
      <c r="AT807" s="129"/>
      <c r="AU807" s="129"/>
      <c r="AV807" s="129"/>
      <c r="AY807" s="129"/>
      <c r="AZ807" s="129"/>
      <c r="BA807" s="129"/>
      <c r="BB807" s="129"/>
      <c r="BC807" s="129"/>
      <c r="BD807" s="129"/>
      <c r="BE807" s="129"/>
      <c r="BF807" s="129"/>
      <c r="BG807" s="129"/>
      <c r="BH807" s="129"/>
      <c r="BI807" s="129"/>
      <c r="BJ807" s="129"/>
      <c r="BK807" s="129"/>
      <c r="BL807" s="129"/>
      <c r="BM807" s="129"/>
      <c r="BN807" s="129"/>
      <c r="BO807" s="129"/>
      <c r="BP807" s="129"/>
      <c r="BQ807" s="129"/>
      <c r="BR807" s="129"/>
    </row>
    <row r="808" ht="14.25" customHeight="1">
      <c r="AA808" s="129"/>
      <c r="AB808" s="129"/>
      <c r="AC808" s="129"/>
      <c r="AD808" s="129"/>
      <c r="AK808" s="129"/>
      <c r="AL808" s="129"/>
      <c r="AM808" s="129"/>
      <c r="AN808" s="129"/>
      <c r="AO808" s="129"/>
      <c r="AP808" s="129"/>
      <c r="AQ808" s="129"/>
      <c r="AT808" s="129"/>
      <c r="AU808" s="129"/>
      <c r="AV808" s="129"/>
      <c r="AY808" s="129"/>
      <c r="AZ808" s="129"/>
      <c r="BA808" s="129"/>
      <c r="BB808" s="129"/>
      <c r="BC808" s="129"/>
      <c r="BD808" s="129"/>
      <c r="BE808" s="129"/>
      <c r="BF808" s="129"/>
      <c r="BG808" s="129"/>
      <c r="BH808" s="129"/>
      <c r="BI808" s="129"/>
      <c r="BJ808" s="129"/>
      <c r="BK808" s="129"/>
      <c r="BL808" s="129"/>
      <c r="BM808" s="129"/>
      <c r="BN808" s="129"/>
      <c r="BO808" s="129"/>
      <c r="BP808" s="129"/>
      <c r="BQ808" s="129"/>
      <c r="BR808" s="129"/>
    </row>
    <row r="809" ht="14.25" customHeight="1">
      <c r="AA809" s="129"/>
      <c r="AB809" s="129"/>
      <c r="AC809" s="129"/>
      <c r="AD809" s="129"/>
      <c r="AK809" s="129"/>
      <c r="AL809" s="129"/>
      <c r="AM809" s="129"/>
      <c r="AN809" s="129"/>
      <c r="AO809" s="129"/>
      <c r="AP809" s="129"/>
      <c r="AQ809" s="129"/>
      <c r="AT809" s="129"/>
      <c r="AU809" s="129"/>
      <c r="AV809" s="129"/>
      <c r="AY809" s="129"/>
      <c r="AZ809" s="129"/>
      <c r="BA809" s="129"/>
      <c r="BB809" s="129"/>
      <c r="BC809" s="129"/>
      <c r="BD809" s="129"/>
      <c r="BE809" s="129"/>
      <c r="BF809" s="129"/>
      <c r="BG809" s="129"/>
      <c r="BH809" s="129"/>
      <c r="BI809" s="129"/>
      <c r="BJ809" s="129"/>
      <c r="BK809" s="129"/>
      <c r="BL809" s="129"/>
      <c r="BM809" s="129"/>
      <c r="BN809" s="129"/>
      <c r="BO809" s="129"/>
      <c r="BP809" s="129"/>
      <c r="BQ809" s="129"/>
      <c r="BR809" s="129"/>
    </row>
    <row r="810" ht="14.25" customHeight="1">
      <c r="AA810" s="129"/>
      <c r="AB810" s="129"/>
      <c r="AC810" s="129"/>
      <c r="AD810" s="129"/>
      <c r="AK810" s="129"/>
      <c r="AL810" s="129"/>
      <c r="AM810" s="129"/>
      <c r="AN810" s="129"/>
      <c r="AO810" s="129"/>
      <c r="AP810" s="129"/>
      <c r="AQ810" s="129"/>
      <c r="AT810" s="129"/>
      <c r="AU810" s="129"/>
      <c r="AV810" s="129"/>
      <c r="AY810" s="129"/>
      <c r="AZ810" s="129"/>
      <c r="BA810" s="129"/>
      <c r="BB810" s="129"/>
      <c r="BC810" s="129"/>
      <c r="BD810" s="129"/>
      <c r="BE810" s="129"/>
      <c r="BF810" s="129"/>
      <c r="BG810" s="129"/>
      <c r="BH810" s="129"/>
      <c r="BI810" s="129"/>
      <c r="BJ810" s="129"/>
      <c r="BK810" s="129"/>
      <c r="BL810" s="129"/>
      <c r="BM810" s="129"/>
      <c r="BN810" s="129"/>
      <c r="BO810" s="129"/>
      <c r="BP810" s="129"/>
      <c r="BQ810" s="129"/>
      <c r="BR810" s="129"/>
    </row>
    <row r="811" ht="14.25" customHeight="1">
      <c r="AA811" s="129"/>
      <c r="AB811" s="129"/>
      <c r="AC811" s="129"/>
      <c r="AD811" s="129"/>
      <c r="AK811" s="129"/>
      <c r="AL811" s="129"/>
      <c r="AM811" s="129"/>
      <c r="AN811" s="129"/>
      <c r="AO811" s="129"/>
      <c r="AP811" s="129"/>
      <c r="AQ811" s="129"/>
      <c r="AT811" s="129"/>
      <c r="AU811" s="129"/>
      <c r="AV811" s="129"/>
      <c r="AY811" s="129"/>
      <c r="AZ811" s="129"/>
      <c r="BA811" s="129"/>
      <c r="BB811" s="129"/>
      <c r="BC811" s="129"/>
      <c r="BD811" s="129"/>
      <c r="BE811" s="129"/>
      <c r="BF811" s="129"/>
      <c r="BG811" s="129"/>
      <c r="BH811" s="129"/>
      <c r="BI811" s="129"/>
      <c r="BJ811" s="129"/>
      <c r="BK811" s="129"/>
      <c r="BL811" s="129"/>
      <c r="BM811" s="129"/>
      <c r="BN811" s="129"/>
      <c r="BO811" s="129"/>
      <c r="BP811" s="129"/>
      <c r="BQ811" s="129"/>
      <c r="BR811" s="129"/>
    </row>
    <row r="812" ht="14.25" customHeight="1">
      <c r="AA812" s="129"/>
      <c r="AB812" s="129"/>
      <c r="AC812" s="129"/>
      <c r="AD812" s="129"/>
      <c r="AK812" s="129"/>
      <c r="AL812" s="129"/>
      <c r="AM812" s="129"/>
      <c r="AN812" s="129"/>
      <c r="AO812" s="129"/>
      <c r="AP812" s="129"/>
      <c r="AQ812" s="129"/>
      <c r="AT812" s="129"/>
      <c r="AU812" s="129"/>
      <c r="AV812" s="129"/>
      <c r="AY812" s="129"/>
      <c r="AZ812" s="129"/>
      <c r="BA812" s="129"/>
      <c r="BB812" s="129"/>
      <c r="BC812" s="129"/>
      <c r="BD812" s="129"/>
      <c r="BE812" s="129"/>
      <c r="BF812" s="129"/>
      <c r="BG812" s="129"/>
      <c r="BH812" s="129"/>
      <c r="BI812" s="129"/>
      <c r="BJ812" s="129"/>
      <c r="BK812" s="129"/>
      <c r="BL812" s="129"/>
      <c r="BM812" s="129"/>
      <c r="BN812" s="129"/>
      <c r="BO812" s="129"/>
      <c r="BP812" s="129"/>
      <c r="BQ812" s="129"/>
      <c r="BR812" s="129"/>
    </row>
    <row r="813" ht="14.25" customHeight="1">
      <c r="AA813" s="129"/>
      <c r="AB813" s="129"/>
      <c r="AC813" s="129"/>
      <c r="AD813" s="129"/>
      <c r="AK813" s="129"/>
      <c r="AL813" s="129"/>
      <c r="AM813" s="129"/>
      <c r="AN813" s="129"/>
      <c r="AO813" s="129"/>
      <c r="AP813" s="129"/>
      <c r="AQ813" s="129"/>
      <c r="AT813" s="129"/>
      <c r="AU813" s="129"/>
      <c r="AV813" s="129"/>
      <c r="AY813" s="129"/>
      <c r="AZ813" s="129"/>
      <c r="BA813" s="129"/>
      <c r="BB813" s="129"/>
      <c r="BC813" s="129"/>
      <c r="BD813" s="129"/>
      <c r="BE813" s="129"/>
      <c r="BF813" s="129"/>
      <c r="BG813" s="129"/>
      <c r="BH813" s="129"/>
      <c r="BI813" s="129"/>
      <c r="BJ813" s="129"/>
      <c r="BK813" s="129"/>
      <c r="BL813" s="129"/>
      <c r="BM813" s="129"/>
      <c r="BN813" s="129"/>
      <c r="BO813" s="129"/>
      <c r="BP813" s="129"/>
      <c r="BQ813" s="129"/>
      <c r="BR813" s="129"/>
    </row>
    <row r="814" ht="14.25" customHeight="1">
      <c r="AA814" s="129"/>
      <c r="AB814" s="129"/>
      <c r="AC814" s="129"/>
      <c r="AD814" s="129"/>
      <c r="AK814" s="129"/>
      <c r="AL814" s="129"/>
      <c r="AM814" s="129"/>
      <c r="AN814" s="129"/>
      <c r="AO814" s="129"/>
      <c r="AP814" s="129"/>
      <c r="AQ814" s="129"/>
      <c r="AT814" s="129"/>
      <c r="AU814" s="129"/>
      <c r="AV814" s="129"/>
      <c r="AY814" s="129"/>
      <c r="AZ814" s="129"/>
      <c r="BA814" s="129"/>
      <c r="BB814" s="129"/>
      <c r="BC814" s="129"/>
      <c r="BD814" s="129"/>
      <c r="BE814" s="129"/>
      <c r="BF814" s="129"/>
      <c r="BG814" s="129"/>
      <c r="BH814" s="129"/>
      <c r="BI814" s="129"/>
      <c r="BJ814" s="129"/>
      <c r="BK814" s="129"/>
      <c r="BL814" s="129"/>
      <c r="BM814" s="129"/>
      <c r="BN814" s="129"/>
      <c r="BO814" s="129"/>
      <c r="BP814" s="129"/>
      <c r="BQ814" s="129"/>
      <c r="BR814" s="129"/>
    </row>
    <row r="815" ht="14.25" customHeight="1">
      <c r="AA815" s="129"/>
      <c r="AB815" s="129"/>
      <c r="AC815" s="129"/>
      <c r="AD815" s="129"/>
      <c r="AK815" s="129"/>
      <c r="AL815" s="129"/>
      <c r="AM815" s="129"/>
      <c r="AN815" s="129"/>
      <c r="AO815" s="129"/>
      <c r="AP815" s="129"/>
      <c r="AQ815" s="129"/>
      <c r="AT815" s="129"/>
      <c r="AU815" s="129"/>
      <c r="AV815" s="129"/>
      <c r="AY815" s="129"/>
      <c r="AZ815" s="129"/>
      <c r="BA815" s="129"/>
      <c r="BB815" s="129"/>
      <c r="BC815" s="129"/>
      <c r="BD815" s="129"/>
      <c r="BE815" s="129"/>
      <c r="BF815" s="129"/>
      <c r="BG815" s="129"/>
      <c r="BH815" s="129"/>
      <c r="BI815" s="129"/>
      <c r="BJ815" s="129"/>
      <c r="BK815" s="129"/>
      <c r="BL815" s="129"/>
      <c r="BM815" s="129"/>
      <c r="BN815" s="129"/>
      <c r="BO815" s="129"/>
      <c r="BP815" s="129"/>
      <c r="BQ815" s="129"/>
      <c r="BR815" s="129"/>
    </row>
    <row r="816" ht="14.25" customHeight="1">
      <c r="AA816" s="129"/>
      <c r="AB816" s="129"/>
      <c r="AC816" s="129"/>
      <c r="AD816" s="129"/>
      <c r="AK816" s="129"/>
      <c r="AL816" s="129"/>
      <c r="AM816" s="129"/>
      <c r="AN816" s="129"/>
      <c r="AO816" s="129"/>
      <c r="AP816" s="129"/>
      <c r="AQ816" s="129"/>
      <c r="AT816" s="129"/>
      <c r="AU816" s="129"/>
      <c r="AV816" s="129"/>
      <c r="AY816" s="129"/>
      <c r="AZ816" s="129"/>
      <c r="BA816" s="129"/>
      <c r="BB816" s="129"/>
      <c r="BC816" s="129"/>
      <c r="BD816" s="129"/>
      <c r="BE816" s="129"/>
      <c r="BF816" s="129"/>
      <c r="BG816" s="129"/>
      <c r="BH816" s="129"/>
      <c r="BI816" s="129"/>
      <c r="BJ816" s="129"/>
      <c r="BK816" s="129"/>
      <c r="BL816" s="129"/>
      <c r="BM816" s="129"/>
      <c r="BN816" s="129"/>
      <c r="BO816" s="129"/>
      <c r="BP816" s="129"/>
      <c r="BQ816" s="129"/>
      <c r="BR816" s="129"/>
    </row>
    <row r="817" ht="14.25" customHeight="1">
      <c r="AA817" s="129"/>
      <c r="AB817" s="129"/>
      <c r="AC817" s="129"/>
      <c r="AD817" s="129"/>
      <c r="AK817" s="129"/>
      <c r="AL817" s="129"/>
      <c r="AM817" s="129"/>
      <c r="AN817" s="129"/>
      <c r="AO817" s="129"/>
      <c r="AP817" s="129"/>
      <c r="AQ817" s="129"/>
      <c r="AT817" s="129"/>
      <c r="AU817" s="129"/>
      <c r="AV817" s="129"/>
      <c r="AY817" s="129"/>
      <c r="AZ817" s="129"/>
      <c r="BA817" s="129"/>
      <c r="BB817" s="129"/>
      <c r="BC817" s="129"/>
      <c r="BD817" s="129"/>
      <c r="BE817" s="129"/>
      <c r="BF817" s="129"/>
      <c r="BG817" s="129"/>
      <c r="BH817" s="129"/>
      <c r="BI817" s="129"/>
      <c r="BJ817" s="129"/>
      <c r="BK817" s="129"/>
      <c r="BL817" s="129"/>
      <c r="BM817" s="129"/>
      <c r="BN817" s="129"/>
      <c r="BO817" s="129"/>
      <c r="BP817" s="129"/>
      <c r="BQ817" s="129"/>
      <c r="BR817" s="129"/>
    </row>
    <row r="818" ht="14.25" customHeight="1">
      <c r="AA818" s="129"/>
      <c r="AB818" s="129"/>
      <c r="AC818" s="129"/>
      <c r="AD818" s="129"/>
      <c r="AK818" s="129"/>
      <c r="AL818" s="129"/>
      <c r="AM818" s="129"/>
      <c r="AN818" s="129"/>
      <c r="AO818" s="129"/>
      <c r="AP818" s="129"/>
      <c r="AQ818" s="129"/>
      <c r="AT818" s="129"/>
      <c r="AU818" s="129"/>
      <c r="AV818" s="129"/>
      <c r="AY818" s="129"/>
      <c r="AZ818" s="129"/>
      <c r="BA818" s="129"/>
      <c r="BB818" s="129"/>
      <c r="BC818" s="129"/>
      <c r="BD818" s="129"/>
      <c r="BE818" s="129"/>
      <c r="BF818" s="129"/>
      <c r="BG818" s="129"/>
      <c r="BH818" s="129"/>
      <c r="BI818" s="129"/>
      <c r="BJ818" s="129"/>
      <c r="BK818" s="129"/>
      <c r="BL818" s="129"/>
      <c r="BM818" s="129"/>
      <c r="BN818" s="129"/>
      <c r="BO818" s="129"/>
      <c r="BP818" s="129"/>
      <c r="BQ818" s="129"/>
      <c r="BR818" s="129"/>
    </row>
    <row r="819" ht="14.25" customHeight="1">
      <c r="AA819" s="129"/>
      <c r="AB819" s="129"/>
      <c r="AC819" s="129"/>
      <c r="AD819" s="129"/>
      <c r="AK819" s="129"/>
      <c r="AL819" s="129"/>
      <c r="AM819" s="129"/>
      <c r="AN819" s="129"/>
      <c r="AO819" s="129"/>
      <c r="AP819" s="129"/>
      <c r="AQ819" s="129"/>
      <c r="AT819" s="129"/>
      <c r="AU819" s="129"/>
      <c r="AV819" s="129"/>
      <c r="AY819" s="129"/>
      <c r="AZ819" s="129"/>
      <c r="BA819" s="129"/>
      <c r="BB819" s="129"/>
      <c r="BC819" s="129"/>
      <c r="BD819" s="129"/>
      <c r="BE819" s="129"/>
      <c r="BF819" s="129"/>
      <c r="BG819" s="129"/>
      <c r="BH819" s="129"/>
      <c r="BI819" s="129"/>
      <c r="BJ819" s="129"/>
      <c r="BK819" s="129"/>
      <c r="BL819" s="129"/>
      <c r="BM819" s="129"/>
      <c r="BN819" s="129"/>
      <c r="BO819" s="129"/>
      <c r="BP819" s="129"/>
      <c r="BQ819" s="129"/>
      <c r="BR819" s="129"/>
    </row>
    <row r="820" ht="14.25" customHeight="1">
      <c r="AA820" s="129"/>
      <c r="AB820" s="129"/>
      <c r="AC820" s="129"/>
      <c r="AD820" s="129"/>
      <c r="AK820" s="129"/>
      <c r="AL820" s="129"/>
      <c r="AM820" s="129"/>
      <c r="AN820" s="129"/>
      <c r="AO820" s="129"/>
      <c r="AP820" s="129"/>
      <c r="AQ820" s="129"/>
      <c r="AT820" s="129"/>
      <c r="AU820" s="129"/>
      <c r="AV820" s="129"/>
      <c r="AY820" s="129"/>
      <c r="AZ820" s="129"/>
      <c r="BA820" s="129"/>
      <c r="BB820" s="129"/>
      <c r="BC820" s="129"/>
      <c r="BD820" s="129"/>
      <c r="BE820" s="129"/>
      <c r="BF820" s="129"/>
      <c r="BG820" s="129"/>
      <c r="BH820" s="129"/>
      <c r="BI820" s="129"/>
      <c r="BJ820" s="129"/>
      <c r="BK820" s="129"/>
      <c r="BL820" s="129"/>
      <c r="BM820" s="129"/>
      <c r="BN820" s="129"/>
      <c r="BO820" s="129"/>
      <c r="BP820" s="129"/>
      <c r="BQ820" s="129"/>
      <c r="BR820" s="129"/>
    </row>
    <row r="821" ht="14.25" customHeight="1">
      <c r="AA821" s="129"/>
      <c r="AB821" s="129"/>
      <c r="AC821" s="129"/>
      <c r="AD821" s="129"/>
      <c r="AK821" s="129"/>
      <c r="AL821" s="129"/>
      <c r="AM821" s="129"/>
      <c r="AN821" s="129"/>
      <c r="AO821" s="129"/>
      <c r="AP821" s="129"/>
      <c r="AQ821" s="129"/>
      <c r="AT821" s="129"/>
      <c r="AU821" s="129"/>
      <c r="AV821" s="129"/>
      <c r="AY821" s="129"/>
      <c r="AZ821" s="129"/>
      <c r="BA821" s="129"/>
      <c r="BB821" s="129"/>
      <c r="BC821" s="129"/>
      <c r="BD821" s="129"/>
      <c r="BE821" s="129"/>
      <c r="BF821" s="129"/>
      <c r="BG821" s="129"/>
      <c r="BH821" s="129"/>
      <c r="BI821" s="129"/>
      <c r="BJ821" s="129"/>
      <c r="BK821" s="129"/>
      <c r="BL821" s="129"/>
      <c r="BM821" s="129"/>
      <c r="BN821" s="129"/>
      <c r="BO821" s="129"/>
      <c r="BP821" s="129"/>
      <c r="BQ821" s="129"/>
      <c r="BR821" s="129"/>
    </row>
    <row r="822" ht="14.25" customHeight="1">
      <c r="AA822" s="129"/>
      <c r="AB822" s="129"/>
      <c r="AC822" s="129"/>
      <c r="AD822" s="129"/>
      <c r="AK822" s="129"/>
      <c r="AL822" s="129"/>
      <c r="AM822" s="129"/>
      <c r="AN822" s="129"/>
      <c r="AO822" s="129"/>
      <c r="AP822" s="129"/>
      <c r="AQ822" s="129"/>
      <c r="AT822" s="129"/>
      <c r="AU822" s="129"/>
      <c r="AV822" s="129"/>
      <c r="AY822" s="129"/>
      <c r="AZ822" s="129"/>
      <c r="BA822" s="129"/>
      <c r="BB822" s="129"/>
      <c r="BC822" s="129"/>
      <c r="BD822" s="129"/>
      <c r="BE822" s="129"/>
      <c r="BF822" s="129"/>
      <c r="BG822" s="129"/>
      <c r="BH822" s="129"/>
      <c r="BI822" s="129"/>
      <c r="BJ822" s="129"/>
      <c r="BK822" s="129"/>
      <c r="BL822" s="129"/>
      <c r="BM822" s="129"/>
      <c r="BN822" s="129"/>
      <c r="BO822" s="129"/>
      <c r="BP822" s="129"/>
      <c r="BQ822" s="129"/>
      <c r="BR822" s="129"/>
    </row>
    <row r="823" ht="14.25" customHeight="1">
      <c r="AA823" s="129"/>
      <c r="AB823" s="129"/>
      <c r="AC823" s="129"/>
      <c r="AD823" s="129"/>
      <c r="AK823" s="129"/>
      <c r="AL823" s="129"/>
      <c r="AM823" s="129"/>
      <c r="AN823" s="129"/>
      <c r="AO823" s="129"/>
      <c r="AP823" s="129"/>
      <c r="AQ823" s="129"/>
      <c r="AT823" s="129"/>
      <c r="AU823" s="129"/>
      <c r="AV823" s="129"/>
      <c r="AY823" s="129"/>
      <c r="AZ823" s="129"/>
      <c r="BA823" s="129"/>
      <c r="BB823" s="129"/>
      <c r="BC823" s="129"/>
      <c r="BD823" s="129"/>
      <c r="BE823" s="129"/>
      <c r="BF823" s="129"/>
      <c r="BG823" s="129"/>
      <c r="BH823" s="129"/>
      <c r="BI823" s="129"/>
      <c r="BJ823" s="129"/>
      <c r="BK823" s="129"/>
      <c r="BL823" s="129"/>
      <c r="BM823" s="129"/>
      <c r="BN823" s="129"/>
      <c r="BO823" s="129"/>
      <c r="BP823" s="129"/>
      <c r="BQ823" s="129"/>
      <c r="BR823" s="129"/>
    </row>
    <row r="824" ht="14.25" customHeight="1">
      <c r="AA824" s="129"/>
      <c r="AB824" s="129"/>
      <c r="AC824" s="129"/>
      <c r="AD824" s="129"/>
      <c r="AK824" s="129"/>
      <c r="AL824" s="129"/>
      <c r="AM824" s="129"/>
      <c r="AN824" s="129"/>
      <c r="AO824" s="129"/>
      <c r="AP824" s="129"/>
      <c r="AQ824" s="129"/>
      <c r="AT824" s="129"/>
      <c r="AU824" s="129"/>
      <c r="AV824" s="129"/>
      <c r="AY824" s="129"/>
      <c r="AZ824" s="129"/>
      <c r="BA824" s="129"/>
      <c r="BB824" s="129"/>
      <c r="BC824" s="129"/>
      <c r="BD824" s="129"/>
      <c r="BE824" s="129"/>
      <c r="BF824" s="129"/>
      <c r="BG824" s="129"/>
      <c r="BH824" s="129"/>
      <c r="BI824" s="129"/>
      <c r="BJ824" s="129"/>
      <c r="BK824" s="129"/>
      <c r="BL824" s="129"/>
      <c r="BM824" s="129"/>
      <c r="BN824" s="129"/>
      <c r="BO824" s="129"/>
      <c r="BP824" s="129"/>
      <c r="BQ824" s="129"/>
      <c r="BR824" s="129"/>
    </row>
    <row r="825" ht="14.25" customHeight="1">
      <c r="AA825" s="129"/>
      <c r="AB825" s="129"/>
      <c r="AC825" s="129"/>
      <c r="AD825" s="129"/>
      <c r="AK825" s="129"/>
      <c r="AL825" s="129"/>
      <c r="AM825" s="129"/>
      <c r="AN825" s="129"/>
      <c r="AO825" s="129"/>
      <c r="AP825" s="129"/>
      <c r="AQ825" s="129"/>
      <c r="AT825" s="129"/>
      <c r="AU825" s="129"/>
      <c r="AV825" s="129"/>
      <c r="AY825" s="129"/>
      <c r="AZ825" s="129"/>
      <c r="BA825" s="129"/>
      <c r="BB825" s="129"/>
      <c r="BC825" s="129"/>
      <c r="BD825" s="129"/>
      <c r="BE825" s="129"/>
      <c r="BF825" s="129"/>
      <c r="BG825" s="129"/>
      <c r="BH825" s="129"/>
      <c r="BI825" s="129"/>
      <c r="BJ825" s="129"/>
      <c r="BK825" s="129"/>
      <c r="BL825" s="129"/>
      <c r="BM825" s="129"/>
      <c r="BN825" s="129"/>
      <c r="BO825" s="129"/>
      <c r="BP825" s="129"/>
      <c r="BQ825" s="129"/>
      <c r="BR825" s="129"/>
    </row>
    <row r="826" ht="14.25" customHeight="1">
      <c r="AA826" s="129"/>
      <c r="AB826" s="129"/>
      <c r="AC826" s="129"/>
      <c r="AD826" s="129"/>
      <c r="AK826" s="129"/>
      <c r="AL826" s="129"/>
      <c r="AM826" s="129"/>
      <c r="AN826" s="129"/>
      <c r="AO826" s="129"/>
      <c r="AP826" s="129"/>
      <c r="AQ826" s="129"/>
      <c r="AT826" s="129"/>
      <c r="AU826" s="129"/>
      <c r="AV826" s="129"/>
      <c r="AY826" s="129"/>
      <c r="AZ826" s="129"/>
      <c r="BA826" s="129"/>
      <c r="BB826" s="129"/>
      <c r="BC826" s="129"/>
      <c r="BD826" s="129"/>
      <c r="BE826" s="129"/>
      <c r="BF826" s="129"/>
      <c r="BG826" s="129"/>
      <c r="BH826" s="129"/>
      <c r="BI826" s="129"/>
      <c r="BJ826" s="129"/>
      <c r="BK826" s="129"/>
      <c r="BL826" s="129"/>
      <c r="BM826" s="129"/>
      <c r="BN826" s="129"/>
      <c r="BO826" s="129"/>
      <c r="BP826" s="129"/>
      <c r="BQ826" s="129"/>
      <c r="BR826" s="129"/>
    </row>
    <row r="827" ht="14.25" customHeight="1">
      <c r="AA827" s="129"/>
      <c r="AB827" s="129"/>
      <c r="AC827" s="129"/>
      <c r="AD827" s="129"/>
      <c r="AK827" s="129"/>
      <c r="AL827" s="129"/>
      <c r="AM827" s="129"/>
      <c r="AN827" s="129"/>
      <c r="AO827" s="129"/>
      <c r="AP827" s="129"/>
      <c r="AQ827" s="129"/>
      <c r="AT827" s="129"/>
      <c r="AU827" s="129"/>
      <c r="AV827" s="129"/>
      <c r="AY827" s="129"/>
      <c r="AZ827" s="129"/>
      <c r="BA827" s="129"/>
      <c r="BB827" s="129"/>
      <c r="BC827" s="129"/>
      <c r="BD827" s="129"/>
      <c r="BE827" s="129"/>
      <c r="BF827" s="129"/>
      <c r="BG827" s="129"/>
      <c r="BH827" s="129"/>
      <c r="BI827" s="129"/>
      <c r="BJ827" s="129"/>
      <c r="BK827" s="129"/>
      <c r="BL827" s="129"/>
      <c r="BM827" s="129"/>
      <c r="BN827" s="129"/>
      <c r="BO827" s="129"/>
      <c r="BP827" s="129"/>
      <c r="BQ827" s="129"/>
      <c r="BR827" s="129"/>
    </row>
    <row r="828" ht="14.25" customHeight="1">
      <c r="AA828" s="129"/>
      <c r="AB828" s="129"/>
      <c r="AC828" s="129"/>
      <c r="AD828" s="129"/>
      <c r="AK828" s="129"/>
      <c r="AL828" s="129"/>
      <c r="AM828" s="129"/>
      <c r="AN828" s="129"/>
      <c r="AO828" s="129"/>
      <c r="AP828" s="129"/>
      <c r="AQ828" s="129"/>
      <c r="AT828" s="129"/>
      <c r="AU828" s="129"/>
      <c r="AV828" s="129"/>
      <c r="AY828" s="129"/>
      <c r="AZ828" s="129"/>
      <c r="BA828" s="129"/>
      <c r="BB828" s="129"/>
      <c r="BC828" s="129"/>
      <c r="BD828" s="129"/>
      <c r="BE828" s="129"/>
      <c r="BF828" s="129"/>
      <c r="BG828" s="129"/>
      <c r="BH828" s="129"/>
      <c r="BI828" s="129"/>
      <c r="BJ828" s="129"/>
      <c r="BK828" s="129"/>
      <c r="BL828" s="129"/>
      <c r="BM828" s="129"/>
      <c r="BN828" s="129"/>
      <c r="BO828" s="129"/>
      <c r="BP828" s="129"/>
      <c r="BQ828" s="129"/>
      <c r="BR828" s="129"/>
    </row>
    <row r="829" ht="14.25" customHeight="1">
      <c r="AA829" s="129"/>
      <c r="AB829" s="129"/>
      <c r="AC829" s="129"/>
      <c r="AD829" s="129"/>
      <c r="AK829" s="129"/>
      <c r="AL829" s="129"/>
      <c r="AM829" s="129"/>
      <c r="AN829" s="129"/>
      <c r="AO829" s="129"/>
      <c r="AP829" s="129"/>
      <c r="AQ829" s="129"/>
      <c r="AT829" s="129"/>
      <c r="AU829" s="129"/>
      <c r="AV829" s="129"/>
      <c r="AY829" s="129"/>
      <c r="AZ829" s="129"/>
      <c r="BA829" s="129"/>
      <c r="BB829" s="129"/>
      <c r="BC829" s="129"/>
      <c r="BD829" s="129"/>
      <c r="BE829" s="129"/>
      <c r="BF829" s="129"/>
      <c r="BG829" s="129"/>
      <c r="BH829" s="129"/>
      <c r="BI829" s="129"/>
      <c r="BJ829" s="129"/>
      <c r="BK829" s="129"/>
      <c r="BL829" s="129"/>
      <c r="BM829" s="129"/>
      <c r="BN829" s="129"/>
      <c r="BO829" s="129"/>
      <c r="BP829" s="129"/>
      <c r="BQ829" s="129"/>
      <c r="BR829" s="129"/>
    </row>
    <row r="830" ht="14.25" customHeight="1">
      <c r="AA830" s="129"/>
      <c r="AB830" s="129"/>
      <c r="AC830" s="129"/>
      <c r="AD830" s="129"/>
      <c r="AK830" s="129"/>
      <c r="AL830" s="129"/>
      <c r="AM830" s="129"/>
      <c r="AN830" s="129"/>
      <c r="AO830" s="129"/>
      <c r="AP830" s="129"/>
      <c r="AQ830" s="129"/>
      <c r="AT830" s="129"/>
      <c r="AU830" s="129"/>
      <c r="AV830" s="129"/>
      <c r="AY830" s="129"/>
      <c r="AZ830" s="129"/>
      <c r="BA830" s="129"/>
      <c r="BB830" s="129"/>
      <c r="BC830" s="129"/>
      <c r="BD830" s="129"/>
      <c r="BE830" s="129"/>
      <c r="BF830" s="129"/>
      <c r="BG830" s="129"/>
      <c r="BH830" s="129"/>
      <c r="BI830" s="129"/>
      <c r="BJ830" s="129"/>
      <c r="BK830" s="129"/>
      <c r="BL830" s="129"/>
      <c r="BM830" s="129"/>
      <c r="BN830" s="129"/>
      <c r="BO830" s="129"/>
      <c r="BP830" s="129"/>
      <c r="BQ830" s="129"/>
      <c r="BR830" s="129"/>
    </row>
    <row r="831" ht="14.25" customHeight="1">
      <c r="AA831" s="129"/>
      <c r="AB831" s="129"/>
      <c r="AC831" s="129"/>
      <c r="AD831" s="129"/>
      <c r="AK831" s="129"/>
      <c r="AL831" s="129"/>
      <c r="AM831" s="129"/>
      <c r="AN831" s="129"/>
      <c r="AO831" s="129"/>
      <c r="AP831" s="129"/>
      <c r="AQ831" s="129"/>
      <c r="AT831" s="129"/>
      <c r="AU831" s="129"/>
      <c r="AV831" s="129"/>
      <c r="AY831" s="129"/>
      <c r="AZ831" s="129"/>
      <c r="BA831" s="129"/>
      <c r="BB831" s="129"/>
      <c r="BC831" s="129"/>
      <c r="BD831" s="129"/>
      <c r="BE831" s="129"/>
      <c r="BF831" s="129"/>
      <c r="BG831" s="129"/>
      <c r="BH831" s="129"/>
      <c r="BI831" s="129"/>
      <c r="BJ831" s="129"/>
      <c r="BK831" s="129"/>
      <c r="BL831" s="129"/>
      <c r="BM831" s="129"/>
      <c r="BN831" s="129"/>
      <c r="BO831" s="129"/>
      <c r="BP831" s="129"/>
      <c r="BQ831" s="129"/>
      <c r="BR831" s="129"/>
    </row>
    <row r="832" ht="14.25" customHeight="1">
      <c r="AA832" s="129"/>
      <c r="AB832" s="129"/>
      <c r="AC832" s="129"/>
      <c r="AD832" s="129"/>
      <c r="AK832" s="129"/>
      <c r="AL832" s="129"/>
      <c r="AM832" s="129"/>
      <c r="AN832" s="129"/>
      <c r="AO832" s="129"/>
      <c r="AP832" s="129"/>
      <c r="AQ832" s="129"/>
      <c r="AT832" s="129"/>
      <c r="AU832" s="129"/>
      <c r="AV832" s="129"/>
      <c r="AY832" s="129"/>
      <c r="AZ832" s="129"/>
      <c r="BA832" s="129"/>
      <c r="BB832" s="129"/>
      <c r="BC832" s="129"/>
      <c r="BD832" s="129"/>
      <c r="BE832" s="129"/>
      <c r="BF832" s="129"/>
      <c r="BG832" s="129"/>
      <c r="BH832" s="129"/>
      <c r="BI832" s="129"/>
      <c r="BJ832" s="129"/>
      <c r="BK832" s="129"/>
      <c r="BL832" s="129"/>
      <c r="BM832" s="129"/>
      <c r="BN832" s="129"/>
      <c r="BO832" s="129"/>
      <c r="BP832" s="129"/>
      <c r="BQ832" s="129"/>
      <c r="BR832" s="129"/>
    </row>
    <row r="833" ht="14.25" customHeight="1">
      <c r="AA833" s="129"/>
      <c r="AB833" s="129"/>
      <c r="AC833" s="129"/>
      <c r="AD833" s="129"/>
      <c r="AK833" s="129"/>
      <c r="AL833" s="129"/>
      <c r="AM833" s="129"/>
      <c r="AN833" s="129"/>
      <c r="AO833" s="129"/>
      <c r="AP833" s="129"/>
      <c r="AQ833" s="129"/>
      <c r="AT833" s="129"/>
      <c r="AU833" s="129"/>
      <c r="AV833" s="129"/>
      <c r="AY833" s="129"/>
      <c r="AZ833" s="129"/>
      <c r="BA833" s="129"/>
      <c r="BB833" s="129"/>
      <c r="BC833" s="129"/>
      <c r="BD833" s="129"/>
      <c r="BE833" s="129"/>
      <c r="BF833" s="129"/>
      <c r="BG833" s="129"/>
      <c r="BH833" s="129"/>
      <c r="BI833" s="129"/>
      <c r="BJ833" s="129"/>
      <c r="BK833" s="129"/>
      <c r="BL833" s="129"/>
      <c r="BM833" s="129"/>
      <c r="BN833" s="129"/>
      <c r="BO833" s="129"/>
      <c r="BP833" s="129"/>
      <c r="BQ833" s="129"/>
      <c r="BR833" s="129"/>
    </row>
    <row r="834" ht="14.25" customHeight="1">
      <c r="AA834" s="129"/>
      <c r="AB834" s="129"/>
      <c r="AC834" s="129"/>
      <c r="AD834" s="129"/>
      <c r="AK834" s="129"/>
      <c r="AL834" s="129"/>
      <c r="AM834" s="129"/>
      <c r="AN834" s="129"/>
      <c r="AO834" s="129"/>
      <c r="AP834" s="129"/>
      <c r="AQ834" s="129"/>
      <c r="AT834" s="129"/>
      <c r="AU834" s="129"/>
      <c r="AV834" s="129"/>
      <c r="AY834" s="129"/>
      <c r="AZ834" s="129"/>
      <c r="BA834" s="129"/>
      <c r="BB834" s="129"/>
      <c r="BC834" s="129"/>
      <c r="BD834" s="129"/>
      <c r="BE834" s="129"/>
      <c r="BF834" s="129"/>
      <c r="BG834" s="129"/>
      <c r="BH834" s="129"/>
      <c r="BI834" s="129"/>
      <c r="BJ834" s="129"/>
      <c r="BK834" s="129"/>
      <c r="BL834" s="129"/>
      <c r="BM834" s="129"/>
      <c r="BN834" s="129"/>
      <c r="BO834" s="129"/>
      <c r="BP834" s="129"/>
      <c r="BQ834" s="129"/>
      <c r="BR834" s="129"/>
    </row>
    <row r="835" ht="14.25" customHeight="1">
      <c r="AA835" s="129"/>
      <c r="AB835" s="129"/>
      <c r="AC835" s="129"/>
      <c r="AD835" s="129"/>
      <c r="AK835" s="129"/>
      <c r="AL835" s="129"/>
      <c r="AM835" s="129"/>
      <c r="AN835" s="129"/>
      <c r="AO835" s="129"/>
      <c r="AP835" s="129"/>
      <c r="AQ835" s="129"/>
      <c r="AT835" s="129"/>
      <c r="AU835" s="129"/>
      <c r="AV835" s="129"/>
      <c r="AY835" s="129"/>
      <c r="AZ835" s="129"/>
      <c r="BA835" s="129"/>
      <c r="BB835" s="129"/>
      <c r="BC835" s="129"/>
      <c r="BD835" s="129"/>
      <c r="BE835" s="129"/>
      <c r="BF835" s="129"/>
      <c r="BG835" s="129"/>
      <c r="BH835" s="129"/>
      <c r="BI835" s="129"/>
      <c r="BJ835" s="129"/>
      <c r="BK835" s="129"/>
      <c r="BL835" s="129"/>
      <c r="BM835" s="129"/>
      <c r="BN835" s="129"/>
      <c r="BO835" s="129"/>
      <c r="BP835" s="129"/>
      <c r="BQ835" s="129"/>
      <c r="BR835" s="129"/>
    </row>
    <row r="836" ht="14.25" customHeight="1">
      <c r="AA836" s="129"/>
      <c r="AB836" s="129"/>
      <c r="AC836" s="129"/>
      <c r="AD836" s="129"/>
      <c r="AK836" s="129"/>
      <c r="AL836" s="129"/>
      <c r="AM836" s="129"/>
      <c r="AN836" s="129"/>
      <c r="AO836" s="129"/>
      <c r="AP836" s="129"/>
      <c r="AQ836" s="129"/>
      <c r="AT836" s="129"/>
      <c r="AU836" s="129"/>
      <c r="AV836" s="129"/>
      <c r="AY836" s="129"/>
      <c r="AZ836" s="129"/>
      <c r="BA836" s="129"/>
      <c r="BB836" s="129"/>
      <c r="BC836" s="129"/>
      <c r="BD836" s="129"/>
      <c r="BE836" s="129"/>
      <c r="BF836" s="129"/>
      <c r="BG836" s="129"/>
      <c r="BH836" s="129"/>
      <c r="BI836" s="129"/>
      <c r="BJ836" s="129"/>
      <c r="BK836" s="129"/>
      <c r="BL836" s="129"/>
      <c r="BM836" s="129"/>
      <c r="BN836" s="129"/>
      <c r="BO836" s="129"/>
      <c r="BP836" s="129"/>
      <c r="BQ836" s="129"/>
      <c r="BR836" s="129"/>
    </row>
    <row r="837" ht="14.25" customHeight="1">
      <c r="AA837" s="129"/>
      <c r="AB837" s="129"/>
      <c r="AC837" s="129"/>
      <c r="AD837" s="129"/>
      <c r="AK837" s="129"/>
      <c r="AL837" s="129"/>
      <c r="AM837" s="129"/>
      <c r="AN837" s="129"/>
      <c r="AO837" s="129"/>
      <c r="AP837" s="129"/>
      <c r="AQ837" s="129"/>
      <c r="AT837" s="129"/>
      <c r="AU837" s="129"/>
      <c r="AV837" s="129"/>
      <c r="AY837" s="129"/>
      <c r="AZ837" s="129"/>
      <c r="BA837" s="129"/>
      <c r="BB837" s="129"/>
      <c r="BC837" s="129"/>
      <c r="BD837" s="129"/>
      <c r="BE837" s="129"/>
      <c r="BF837" s="129"/>
      <c r="BG837" s="129"/>
      <c r="BH837" s="129"/>
      <c r="BI837" s="129"/>
      <c r="BJ837" s="129"/>
      <c r="BK837" s="129"/>
      <c r="BL837" s="129"/>
      <c r="BM837" s="129"/>
      <c r="BN837" s="129"/>
      <c r="BO837" s="129"/>
      <c r="BP837" s="129"/>
      <c r="BQ837" s="129"/>
      <c r="BR837" s="129"/>
    </row>
    <row r="838" ht="14.25" customHeight="1">
      <c r="AA838" s="129"/>
      <c r="AB838" s="129"/>
      <c r="AC838" s="129"/>
      <c r="AD838" s="129"/>
      <c r="AK838" s="129"/>
      <c r="AL838" s="129"/>
      <c r="AM838" s="129"/>
      <c r="AN838" s="129"/>
      <c r="AO838" s="129"/>
      <c r="AP838" s="129"/>
      <c r="AQ838" s="129"/>
      <c r="AT838" s="129"/>
      <c r="AU838" s="129"/>
      <c r="AV838" s="129"/>
      <c r="AY838" s="129"/>
      <c r="AZ838" s="129"/>
      <c r="BA838" s="129"/>
      <c r="BB838" s="129"/>
      <c r="BC838" s="129"/>
      <c r="BD838" s="129"/>
      <c r="BE838" s="129"/>
      <c r="BF838" s="129"/>
      <c r="BG838" s="129"/>
      <c r="BH838" s="129"/>
      <c r="BI838" s="129"/>
      <c r="BJ838" s="129"/>
      <c r="BK838" s="129"/>
      <c r="BL838" s="129"/>
      <c r="BM838" s="129"/>
      <c r="BN838" s="129"/>
      <c r="BO838" s="129"/>
      <c r="BP838" s="129"/>
      <c r="BQ838" s="129"/>
      <c r="BR838" s="129"/>
    </row>
    <row r="839" ht="14.25" customHeight="1">
      <c r="AA839" s="129"/>
      <c r="AB839" s="129"/>
      <c r="AC839" s="129"/>
      <c r="AD839" s="129"/>
      <c r="AK839" s="129"/>
      <c r="AL839" s="129"/>
      <c r="AM839" s="129"/>
      <c r="AN839" s="129"/>
      <c r="AO839" s="129"/>
      <c r="AP839" s="129"/>
      <c r="AQ839" s="129"/>
      <c r="AT839" s="129"/>
      <c r="AU839" s="129"/>
      <c r="AV839" s="129"/>
      <c r="AY839" s="129"/>
      <c r="AZ839" s="129"/>
      <c r="BA839" s="129"/>
      <c r="BB839" s="129"/>
      <c r="BC839" s="129"/>
      <c r="BD839" s="129"/>
      <c r="BE839" s="129"/>
      <c r="BF839" s="129"/>
      <c r="BG839" s="129"/>
      <c r="BH839" s="129"/>
      <c r="BI839" s="129"/>
      <c r="BJ839" s="129"/>
      <c r="BK839" s="129"/>
      <c r="BL839" s="129"/>
      <c r="BM839" s="129"/>
      <c r="BN839" s="129"/>
      <c r="BO839" s="129"/>
      <c r="BP839" s="129"/>
      <c r="BQ839" s="129"/>
      <c r="BR839" s="129"/>
    </row>
    <row r="840" ht="14.25" customHeight="1">
      <c r="AA840" s="129"/>
      <c r="AB840" s="129"/>
      <c r="AC840" s="129"/>
      <c r="AD840" s="129"/>
      <c r="AK840" s="129"/>
      <c r="AL840" s="129"/>
      <c r="AM840" s="129"/>
      <c r="AN840" s="129"/>
      <c r="AO840" s="129"/>
      <c r="AP840" s="129"/>
      <c r="AQ840" s="129"/>
      <c r="AT840" s="129"/>
      <c r="AU840" s="129"/>
      <c r="AV840" s="129"/>
      <c r="AY840" s="129"/>
      <c r="AZ840" s="129"/>
      <c r="BA840" s="129"/>
      <c r="BB840" s="129"/>
      <c r="BC840" s="129"/>
      <c r="BD840" s="129"/>
      <c r="BE840" s="129"/>
      <c r="BF840" s="129"/>
      <c r="BG840" s="129"/>
      <c r="BH840" s="129"/>
      <c r="BI840" s="129"/>
      <c r="BJ840" s="129"/>
      <c r="BK840" s="129"/>
      <c r="BL840" s="129"/>
      <c r="BM840" s="129"/>
      <c r="BN840" s="129"/>
      <c r="BO840" s="129"/>
      <c r="BP840" s="129"/>
      <c r="BQ840" s="129"/>
      <c r="BR840" s="129"/>
    </row>
    <row r="841" ht="14.25" customHeight="1">
      <c r="AA841" s="129"/>
      <c r="AB841" s="129"/>
      <c r="AC841" s="129"/>
      <c r="AD841" s="129"/>
      <c r="AK841" s="129"/>
      <c r="AL841" s="129"/>
      <c r="AM841" s="129"/>
      <c r="AN841" s="129"/>
      <c r="AO841" s="129"/>
      <c r="AP841" s="129"/>
      <c r="AQ841" s="129"/>
      <c r="AT841" s="129"/>
      <c r="AU841" s="129"/>
      <c r="AV841" s="129"/>
      <c r="AY841" s="129"/>
      <c r="AZ841" s="129"/>
      <c r="BA841" s="129"/>
      <c r="BB841" s="129"/>
      <c r="BC841" s="129"/>
      <c r="BD841" s="129"/>
      <c r="BE841" s="129"/>
      <c r="BF841" s="129"/>
      <c r="BG841" s="129"/>
      <c r="BH841" s="129"/>
      <c r="BI841" s="129"/>
      <c r="BJ841" s="129"/>
      <c r="BK841" s="129"/>
      <c r="BL841" s="129"/>
      <c r="BM841" s="129"/>
      <c r="BN841" s="129"/>
      <c r="BO841" s="129"/>
      <c r="BP841" s="129"/>
      <c r="BQ841" s="129"/>
      <c r="BR841" s="129"/>
    </row>
    <row r="842" ht="14.25" customHeight="1">
      <c r="AA842" s="129"/>
      <c r="AB842" s="129"/>
      <c r="AC842" s="129"/>
      <c r="AD842" s="129"/>
      <c r="AK842" s="129"/>
      <c r="AL842" s="129"/>
      <c r="AM842" s="129"/>
      <c r="AN842" s="129"/>
      <c r="AO842" s="129"/>
      <c r="AP842" s="129"/>
      <c r="AQ842" s="129"/>
      <c r="AT842" s="129"/>
      <c r="AU842" s="129"/>
      <c r="AV842" s="129"/>
      <c r="AY842" s="129"/>
      <c r="AZ842" s="129"/>
      <c r="BA842" s="129"/>
      <c r="BB842" s="129"/>
      <c r="BC842" s="129"/>
      <c r="BD842" s="129"/>
      <c r="BE842" s="129"/>
      <c r="BF842" s="129"/>
      <c r="BG842" s="129"/>
      <c r="BH842" s="129"/>
      <c r="BI842" s="129"/>
      <c r="BJ842" s="129"/>
      <c r="BK842" s="129"/>
      <c r="BL842" s="129"/>
      <c r="BM842" s="129"/>
      <c r="BN842" s="129"/>
      <c r="BO842" s="129"/>
      <c r="BP842" s="129"/>
      <c r="BQ842" s="129"/>
      <c r="BR842" s="129"/>
    </row>
    <row r="843" ht="14.25" customHeight="1">
      <c r="AA843" s="129"/>
      <c r="AB843" s="129"/>
      <c r="AC843" s="129"/>
      <c r="AD843" s="129"/>
      <c r="AK843" s="129"/>
      <c r="AL843" s="129"/>
      <c r="AM843" s="129"/>
      <c r="AN843" s="129"/>
      <c r="AO843" s="129"/>
      <c r="AP843" s="129"/>
      <c r="AQ843" s="129"/>
      <c r="AT843" s="129"/>
      <c r="AU843" s="129"/>
      <c r="AV843" s="129"/>
      <c r="AY843" s="129"/>
      <c r="AZ843" s="129"/>
      <c r="BA843" s="129"/>
      <c r="BB843" s="129"/>
      <c r="BC843" s="129"/>
      <c r="BD843" s="129"/>
      <c r="BE843" s="129"/>
      <c r="BF843" s="129"/>
      <c r="BG843" s="129"/>
      <c r="BH843" s="129"/>
      <c r="BI843" s="129"/>
      <c r="BJ843" s="129"/>
      <c r="BK843" s="129"/>
      <c r="BL843" s="129"/>
      <c r="BM843" s="129"/>
      <c r="BN843" s="129"/>
      <c r="BO843" s="129"/>
      <c r="BP843" s="129"/>
      <c r="BQ843" s="129"/>
      <c r="BR843" s="129"/>
    </row>
    <row r="844" ht="14.25" customHeight="1">
      <c r="AA844" s="129"/>
      <c r="AB844" s="129"/>
      <c r="AC844" s="129"/>
      <c r="AD844" s="129"/>
      <c r="AK844" s="129"/>
      <c r="AL844" s="129"/>
      <c r="AM844" s="129"/>
      <c r="AN844" s="129"/>
      <c r="AO844" s="129"/>
      <c r="AP844" s="129"/>
      <c r="AQ844" s="129"/>
      <c r="AT844" s="129"/>
      <c r="AU844" s="129"/>
      <c r="AV844" s="129"/>
      <c r="AY844" s="129"/>
      <c r="AZ844" s="129"/>
      <c r="BA844" s="129"/>
      <c r="BB844" s="129"/>
      <c r="BC844" s="129"/>
      <c r="BD844" s="129"/>
      <c r="BE844" s="129"/>
      <c r="BF844" s="129"/>
      <c r="BG844" s="129"/>
      <c r="BH844" s="129"/>
      <c r="BI844" s="129"/>
      <c r="BJ844" s="129"/>
      <c r="BK844" s="129"/>
      <c r="BL844" s="129"/>
      <c r="BM844" s="129"/>
      <c r="BN844" s="129"/>
      <c r="BO844" s="129"/>
      <c r="BP844" s="129"/>
      <c r="BQ844" s="129"/>
      <c r="BR844" s="129"/>
    </row>
    <row r="845" ht="14.25" customHeight="1">
      <c r="AA845" s="129"/>
      <c r="AB845" s="129"/>
      <c r="AC845" s="129"/>
      <c r="AD845" s="129"/>
      <c r="AK845" s="129"/>
      <c r="AL845" s="129"/>
      <c r="AM845" s="129"/>
      <c r="AN845" s="129"/>
      <c r="AO845" s="129"/>
      <c r="AP845" s="129"/>
      <c r="AQ845" s="129"/>
      <c r="AT845" s="129"/>
      <c r="AU845" s="129"/>
      <c r="AV845" s="129"/>
      <c r="AY845" s="129"/>
      <c r="AZ845" s="129"/>
      <c r="BA845" s="129"/>
      <c r="BB845" s="129"/>
      <c r="BC845" s="129"/>
      <c r="BD845" s="129"/>
      <c r="BE845" s="129"/>
      <c r="BF845" s="129"/>
      <c r="BG845" s="129"/>
      <c r="BH845" s="129"/>
      <c r="BI845" s="129"/>
      <c r="BJ845" s="129"/>
      <c r="BK845" s="129"/>
      <c r="BL845" s="129"/>
      <c r="BM845" s="129"/>
      <c r="BN845" s="129"/>
      <c r="BO845" s="129"/>
      <c r="BP845" s="129"/>
      <c r="BQ845" s="129"/>
      <c r="BR845" s="129"/>
    </row>
    <row r="846" ht="14.25" customHeight="1">
      <c r="AA846" s="129"/>
      <c r="AB846" s="129"/>
      <c r="AC846" s="129"/>
      <c r="AD846" s="129"/>
      <c r="AK846" s="129"/>
      <c r="AL846" s="129"/>
      <c r="AM846" s="129"/>
      <c r="AN846" s="129"/>
      <c r="AO846" s="129"/>
      <c r="AP846" s="129"/>
      <c r="AQ846" s="129"/>
      <c r="AT846" s="129"/>
      <c r="AU846" s="129"/>
      <c r="AV846" s="129"/>
      <c r="AY846" s="129"/>
      <c r="AZ846" s="129"/>
      <c r="BA846" s="129"/>
      <c r="BB846" s="129"/>
      <c r="BC846" s="129"/>
      <c r="BD846" s="129"/>
      <c r="BE846" s="129"/>
      <c r="BF846" s="129"/>
      <c r="BG846" s="129"/>
      <c r="BH846" s="129"/>
      <c r="BI846" s="129"/>
      <c r="BJ846" s="129"/>
      <c r="BK846" s="129"/>
      <c r="BL846" s="129"/>
      <c r="BM846" s="129"/>
      <c r="BN846" s="129"/>
      <c r="BO846" s="129"/>
      <c r="BP846" s="129"/>
      <c r="BQ846" s="129"/>
      <c r="BR846" s="129"/>
    </row>
    <row r="847" ht="14.25" customHeight="1">
      <c r="AA847" s="129"/>
      <c r="AB847" s="129"/>
      <c r="AC847" s="129"/>
      <c r="AD847" s="129"/>
      <c r="AK847" s="129"/>
      <c r="AL847" s="129"/>
      <c r="AM847" s="129"/>
      <c r="AN847" s="129"/>
      <c r="AO847" s="129"/>
      <c r="AP847" s="129"/>
      <c r="AQ847" s="129"/>
      <c r="AT847" s="129"/>
      <c r="AU847" s="129"/>
      <c r="AV847" s="129"/>
      <c r="AY847" s="129"/>
      <c r="AZ847" s="129"/>
      <c r="BA847" s="129"/>
      <c r="BB847" s="129"/>
      <c r="BC847" s="129"/>
      <c r="BD847" s="129"/>
      <c r="BE847" s="129"/>
      <c r="BF847" s="129"/>
      <c r="BG847" s="129"/>
      <c r="BH847" s="129"/>
      <c r="BI847" s="129"/>
      <c r="BJ847" s="129"/>
      <c r="BK847" s="129"/>
      <c r="BL847" s="129"/>
      <c r="BM847" s="129"/>
      <c r="BN847" s="129"/>
      <c r="BO847" s="129"/>
      <c r="BP847" s="129"/>
      <c r="BQ847" s="129"/>
      <c r="BR847" s="129"/>
    </row>
    <row r="848" ht="14.25" customHeight="1">
      <c r="AA848" s="129"/>
      <c r="AB848" s="129"/>
      <c r="AC848" s="129"/>
      <c r="AD848" s="129"/>
      <c r="AK848" s="129"/>
      <c r="AL848" s="129"/>
      <c r="AM848" s="129"/>
      <c r="AN848" s="129"/>
      <c r="AO848" s="129"/>
      <c r="AP848" s="129"/>
      <c r="AQ848" s="129"/>
      <c r="AT848" s="129"/>
      <c r="AU848" s="129"/>
      <c r="AV848" s="129"/>
      <c r="AY848" s="129"/>
      <c r="AZ848" s="129"/>
      <c r="BA848" s="129"/>
      <c r="BB848" s="129"/>
      <c r="BC848" s="129"/>
      <c r="BD848" s="129"/>
      <c r="BE848" s="129"/>
      <c r="BF848" s="129"/>
      <c r="BG848" s="129"/>
      <c r="BH848" s="129"/>
      <c r="BI848" s="129"/>
      <c r="BJ848" s="129"/>
      <c r="BK848" s="129"/>
      <c r="BL848" s="129"/>
      <c r="BM848" s="129"/>
      <c r="BN848" s="129"/>
      <c r="BO848" s="129"/>
      <c r="BP848" s="129"/>
      <c r="BQ848" s="129"/>
      <c r="BR848" s="129"/>
    </row>
    <row r="849" ht="14.25" customHeight="1">
      <c r="AA849" s="129"/>
      <c r="AB849" s="129"/>
      <c r="AC849" s="129"/>
      <c r="AD849" s="129"/>
      <c r="AK849" s="129"/>
      <c r="AL849" s="129"/>
      <c r="AM849" s="129"/>
      <c r="AN849" s="129"/>
      <c r="AO849" s="129"/>
      <c r="AP849" s="129"/>
      <c r="AQ849" s="129"/>
      <c r="AT849" s="129"/>
      <c r="AU849" s="129"/>
      <c r="AV849" s="129"/>
      <c r="AY849" s="129"/>
      <c r="AZ849" s="129"/>
      <c r="BA849" s="129"/>
      <c r="BB849" s="129"/>
      <c r="BC849" s="129"/>
      <c r="BD849" s="129"/>
      <c r="BE849" s="129"/>
      <c r="BF849" s="129"/>
      <c r="BG849" s="129"/>
      <c r="BH849" s="129"/>
      <c r="BI849" s="129"/>
      <c r="BJ849" s="129"/>
      <c r="BK849" s="129"/>
      <c r="BL849" s="129"/>
      <c r="BM849" s="129"/>
      <c r="BN849" s="129"/>
      <c r="BO849" s="129"/>
      <c r="BP849" s="129"/>
      <c r="BQ849" s="129"/>
      <c r="BR849" s="129"/>
    </row>
    <row r="850" ht="14.25" customHeight="1">
      <c r="AA850" s="129"/>
      <c r="AB850" s="129"/>
      <c r="AC850" s="129"/>
      <c r="AD850" s="129"/>
      <c r="AK850" s="129"/>
      <c r="AL850" s="129"/>
      <c r="AM850" s="129"/>
      <c r="AN850" s="129"/>
      <c r="AO850" s="129"/>
      <c r="AP850" s="129"/>
      <c r="AQ850" s="129"/>
      <c r="AT850" s="129"/>
      <c r="AU850" s="129"/>
      <c r="AV850" s="129"/>
      <c r="AY850" s="129"/>
      <c r="AZ850" s="129"/>
      <c r="BA850" s="129"/>
      <c r="BB850" s="129"/>
      <c r="BC850" s="129"/>
      <c r="BD850" s="129"/>
      <c r="BE850" s="129"/>
      <c r="BF850" s="129"/>
      <c r="BG850" s="129"/>
      <c r="BH850" s="129"/>
      <c r="BI850" s="129"/>
      <c r="BJ850" s="129"/>
      <c r="BK850" s="129"/>
      <c r="BL850" s="129"/>
      <c r="BM850" s="129"/>
      <c r="BN850" s="129"/>
      <c r="BO850" s="129"/>
      <c r="BP850" s="129"/>
      <c r="BQ850" s="129"/>
      <c r="BR850" s="129"/>
    </row>
    <row r="851" ht="14.25" customHeight="1">
      <c r="AA851" s="129"/>
      <c r="AB851" s="129"/>
      <c r="AC851" s="129"/>
      <c r="AD851" s="129"/>
      <c r="AK851" s="129"/>
      <c r="AL851" s="129"/>
      <c r="AM851" s="129"/>
      <c r="AN851" s="129"/>
      <c r="AO851" s="129"/>
      <c r="AP851" s="129"/>
      <c r="AQ851" s="129"/>
      <c r="AT851" s="129"/>
      <c r="AU851" s="129"/>
      <c r="AV851" s="129"/>
      <c r="AY851" s="129"/>
      <c r="AZ851" s="129"/>
      <c r="BA851" s="129"/>
      <c r="BB851" s="129"/>
      <c r="BC851" s="129"/>
      <c r="BD851" s="129"/>
      <c r="BE851" s="129"/>
      <c r="BF851" s="129"/>
      <c r="BG851" s="129"/>
      <c r="BH851" s="129"/>
      <c r="BI851" s="129"/>
      <c r="BJ851" s="129"/>
      <c r="BK851" s="129"/>
      <c r="BL851" s="129"/>
      <c r="BM851" s="129"/>
      <c r="BN851" s="129"/>
      <c r="BO851" s="129"/>
      <c r="BP851" s="129"/>
      <c r="BQ851" s="129"/>
      <c r="BR851" s="129"/>
    </row>
    <row r="852" ht="14.25" customHeight="1">
      <c r="AA852" s="129"/>
      <c r="AB852" s="129"/>
      <c r="AC852" s="129"/>
      <c r="AD852" s="129"/>
      <c r="AK852" s="129"/>
      <c r="AL852" s="129"/>
      <c r="AM852" s="129"/>
      <c r="AN852" s="129"/>
      <c r="AO852" s="129"/>
      <c r="AP852" s="129"/>
      <c r="AQ852" s="129"/>
      <c r="AT852" s="129"/>
      <c r="AU852" s="129"/>
      <c r="AV852" s="129"/>
      <c r="AY852" s="129"/>
      <c r="AZ852" s="129"/>
      <c r="BA852" s="129"/>
      <c r="BB852" s="129"/>
      <c r="BC852" s="129"/>
      <c r="BD852" s="129"/>
      <c r="BE852" s="129"/>
      <c r="BF852" s="129"/>
      <c r="BG852" s="129"/>
      <c r="BH852" s="129"/>
      <c r="BI852" s="129"/>
      <c r="BJ852" s="129"/>
      <c r="BK852" s="129"/>
      <c r="BL852" s="129"/>
      <c r="BM852" s="129"/>
      <c r="BN852" s="129"/>
      <c r="BO852" s="129"/>
      <c r="BP852" s="129"/>
      <c r="BQ852" s="129"/>
      <c r="BR852" s="129"/>
    </row>
    <row r="853" ht="14.25" customHeight="1">
      <c r="AA853" s="129"/>
      <c r="AB853" s="129"/>
      <c r="AC853" s="129"/>
      <c r="AD853" s="129"/>
      <c r="AK853" s="129"/>
      <c r="AL853" s="129"/>
      <c r="AM853" s="129"/>
      <c r="AN853" s="129"/>
      <c r="AO853" s="129"/>
      <c r="AP853" s="129"/>
      <c r="AQ853" s="129"/>
      <c r="AT853" s="129"/>
      <c r="AU853" s="129"/>
      <c r="AV853" s="129"/>
      <c r="AY853" s="129"/>
      <c r="AZ853" s="129"/>
      <c r="BA853" s="129"/>
      <c r="BB853" s="129"/>
      <c r="BC853" s="129"/>
      <c r="BD853" s="129"/>
      <c r="BE853" s="129"/>
      <c r="BF853" s="129"/>
      <c r="BG853" s="129"/>
      <c r="BH853" s="129"/>
      <c r="BI853" s="129"/>
      <c r="BJ853" s="129"/>
      <c r="BK853" s="129"/>
      <c r="BL853" s="129"/>
      <c r="BM853" s="129"/>
      <c r="BN853" s="129"/>
      <c r="BO853" s="129"/>
      <c r="BP853" s="129"/>
      <c r="BQ853" s="129"/>
      <c r="BR853" s="129"/>
    </row>
    <row r="854" ht="14.25" customHeight="1">
      <c r="AA854" s="129"/>
      <c r="AB854" s="129"/>
      <c r="AC854" s="129"/>
      <c r="AD854" s="129"/>
      <c r="AK854" s="129"/>
      <c r="AL854" s="129"/>
      <c r="AM854" s="129"/>
      <c r="AN854" s="129"/>
      <c r="AO854" s="129"/>
      <c r="AP854" s="129"/>
      <c r="AQ854" s="129"/>
      <c r="AT854" s="129"/>
      <c r="AU854" s="129"/>
      <c r="AV854" s="129"/>
      <c r="AY854" s="129"/>
      <c r="AZ854" s="129"/>
      <c r="BA854" s="129"/>
      <c r="BB854" s="129"/>
      <c r="BC854" s="129"/>
      <c r="BD854" s="129"/>
      <c r="BE854" s="129"/>
      <c r="BF854" s="129"/>
      <c r="BG854" s="129"/>
      <c r="BH854" s="129"/>
      <c r="BI854" s="129"/>
      <c r="BJ854" s="129"/>
      <c r="BK854" s="129"/>
      <c r="BL854" s="129"/>
      <c r="BM854" s="129"/>
      <c r="BN854" s="129"/>
      <c r="BO854" s="129"/>
      <c r="BP854" s="129"/>
      <c r="BQ854" s="129"/>
      <c r="BR854" s="129"/>
    </row>
    <row r="855" ht="14.25" customHeight="1">
      <c r="AA855" s="129"/>
      <c r="AB855" s="129"/>
      <c r="AC855" s="129"/>
      <c r="AD855" s="129"/>
      <c r="AK855" s="129"/>
      <c r="AL855" s="129"/>
      <c r="AM855" s="129"/>
      <c r="AN855" s="129"/>
      <c r="AO855" s="129"/>
      <c r="AP855" s="129"/>
      <c r="AQ855" s="129"/>
      <c r="AT855" s="129"/>
      <c r="AU855" s="129"/>
      <c r="AV855" s="129"/>
      <c r="AY855" s="129"/>
      <c r="AZ855" s="129"/>
      <c r="BA855" s="129"/>
      <c r="BB855" s="129"/>
      <c r="BC855" s="129"/>
      <c r="BD855" s="129"/>
      <c r="BE855" s="129"/>
      <c r="BF855" s="129"/>
      <c r="BG855" s="129"/>
      <c r="BH855" s="129"/>
      <c r="BI855" s="129"/>
      <c r="BJ855" s="129"/>
      <c r="BK855" s="129"/>
      <c r="BL855" s="129"/>
      <c r="BM855" s="129"/>
      <c r="BN855" s="129"/>
      <c r="BO855" s="129"/>
      <c r="BP855" s="129"/>
      <c r="BQ855" s="129"/>
      <c r="BR855" s="129"/>
    </row>
    <row r="856" ht="14.25" customHeight="1">
      <c r="AA856" s="129"/>
      <c r="AB856" s="129"/>
      <c r="AC856" s="129"/>
      <c r="AD856" s="129"/>
      <c r="AK856" s="129"/>
      <c r="AL856" s="129"/>
      <c r="AM856" s="129"/>
      <c r="AN856" s="129"/>
      <c r="AO856" s="129"/>
      <c r="AP856" s="129"/>
      <c r="AQ856" s="129"/>
      <c r="AT856" s="129"/>
      <c r="AU856" s="129"/>
      <c r="AV856" s="129"/>
      <c r="AY856" s="129"/>
      <c r="AZ856" s="129"/>
      <c r="BA856" s="129"/>
      <c r="BB856" s="129"/>
      <c r="BC856" s="129"/>
      <c r="BD856" s="129"/>
      <c r="BE856" s="129"/>
      <c r="BF856" s="129"/>
      <c r="BG856" s="129"/>
      <c r="BH856" s="129"/>
      <c r="BI856" s="129"/>
      <c r="BJ856" s="129"/>
      <c r="BK856" s="129"/>
      <c r="BL856" s="129"/>
      <c r="BM856" s="129"/>
      <c r="BN856" s="129"/>
      <c r="BO856" s="129"/>
      <c r="BP856" s="129"/>
      <c r="BQ856" s="129"/>
      <c r="BR856" s="129"/>
    </row>
    <row r="857" ht="14.25" customHeight="1">
      <c r="AA857" s="129"/>
      <c r="AB857" s="129"/>
      <c r="AC857" s="129"/>
      <c r="AD857" s="129"/>
      <c r="AK857" s="129"/>
      <c r="AL857" s="129"/>
      <c r="AM857" s="129"/>
      <c r="AN857" s="129"/>
      <c r="AO857" s="129"/>
      <c r="AP857" s="129"/>
      <c r="AQ857" s="129"/>
      <c r="AT857" s="129"/>
      <c r="AU857" s="129"/>
      <c r="AV857" s="129"/>
      <c r="AY857" s="129"/>
      <c r="AZ857" s="129"/>
      <c r="BA857" s="129"/>
      <c r="BB857" s="129"/>
      <c r="BC857" s="129"/>
      <c r="BD857" s="129"/>
      <c r="BE857" s="129"/>
      <c r="BF857" s="129"/>
      <c r="BG857" s="129"/>
      <c r="BH857" s="129"/>
      <c r="BI857" s="129"/>
      <c r="BJ857" s="129"/>
      <c r="BK857" s="129"/>
      <c r="BL857" s="129"/>
      <c r="BM857" s="129"/>
      <c r="BN857" s="129"/>
      <c r="BO857" s="129"/>
      <c r="BP857" s="129"/>
      <c r="BQ857" s="129"/>
      <c r="BR857" s="129"/>
    </row>
    <row r="858" ht="14.25" customHeight="1">
      <c r="AA858" s="129"/>
      <c r="AB858" s="129"/>
      <c r="AC858" s="129"/>
      <c r="AD858" s="129"/>
      <c r="AK858" s="129"/>
      <c r="AL858" s="129"/>
      <c r="AM858" s="129"/>
      <c r="AN858" s="129"/>
      <c r="AO858" s="129"/>
      <c r="AP858" s="129"/>
      <c r="AQ858" s="129"/>
      <c r="AT858" s="129"/>
      <c r="AU858" s="129"/>
      <c r="AV858" s="129"/>
      <c r="AY858" s="129"/>
      <c r="AZ858" s="129"/>
      <c r="BA858" s="129"/>
      <c r="BB858" s="129"/>
      <c r="BC858" s="129"/>
      <c r="BD858" s="129"/>
      <c r="BE858" s="129"/>
      <c r="BF858" s="129"/>
      <c r="BG858" s="129"/>
      <c r="BH858" s="129"/>
      <c r="BI858" s="129"/>
      <c r="BJ858" s="129"/>
      <c r="BK858" s="129"/>
      <c r="BL858" s="129"/>
      <c r="BM858" s="129"/>
      <c r="BN858" s="129"/>
      <c r="BO858" s="129"/>
      <c r="BP858" s="129"/>
      <c r="BQ858" s="129"/>
      <c r="BR858" s="129"/>
    </row>
    <row r="859" ht="14.25" customHeight="1">
      <c r="AA859" s="129"/>
      <c r="AB859" s="129"/>
      <c r="AC859" s="129"/>
      <c r="AD859" s="129"/>
      <c r="AK859" s="129"/>
      <c r="AL859" s="129"/>
      <c r="AM859" s="129"/>
      <c r="AN859" s="129"/>
      <c r="AO859" s="129"/>
      <c r="AP859" s="129"/>
      <c r="AQ859" s="129"/>
      <c r="AT859" s="129"/>
      <c r="AU859" s="129"/>
      <c r="AV859" s="129"/>
      <c r="AY859" s="129"/>
      <c r="AZ859" s="129"/>
      <c r="BA859" s="129"/>
      <c r="BB859" s="129"/>
      <c r="BC859" s="129"/>
      <c r="BD859" s="129"/>
      <c r="BE859" s="129"/>
      <c r="BF859" s="129"/>
      <c r="BG859" s="129"/>
      <c r="BH859" s="129"/>
      <c r="BI859" s="129"/>
      <c r="BJ859" s="129"/>
      <c r="BK859" s="129"/>
      <c r="BL859" s="129"/>
      <c r="BM859" s="129"/>
      <c r="BN859" s="129"/>
      <c r="BO859" s="129"/>
      <c r="BP859" s="129"/>
      <c r="BQ859" s="129"/>
      <c r="BR859" s="129"/>
    </row>
    <row r="860" ht="14.25" customHeight="1">
      <c r="AA860" s="129"/>
      <c r="AB860" s="129"/>
      <c r="AC860" s="129"/>
      <c r="AD860" s="129"/>
      <c r="AK860" s="129"/>
      <c r="AL860" s="129"/>
      <c r="AM860" s="129"/>
      <c r="AN860" s="129"/>
      <c r="AO860" s="129"/>
      <c r="AP860" s="129"/>
      <c r="AQ860" s="129"/>
      <c r="AT860" s="129"/>
      <c r="AU860" s="129"/>
      <c r="AV860" s="129"/>
      <c r="AY860" s="129"/>
      <c r="AZ860" s="129"/>
      <c r="BA860" s="129"/>
      <c r="BB860" s="129"/>
      <c r="BC860" s="129"/>
      <c r="BD860" s="129"/>
      <c r="BE860" s="129"/>
      <c r="BF860" s="129"/>
      <c r="BG860" s="129"/>
      <c r="BH860" s="129"/>
      <c r="BI860" s="129"/>
      <c r="BJ860" s="129"/>
      <c r="BK860" s="129"/>
      <c r="BL860" s="129"/>
      <c r="BM860" s="129"/>
      <c r="BN860" s="129"/>
      <c r="BO860" s="129"/>
      <c r="BP860" s="129"/>
      <c r="BQ860" s="129"/>
      <c r="BR860" s="129"/>
    </row>
    <row r="861" ht="14.25" customHeight="1">
      <c r="AA861" s="129"/>
      <c r="AB861" s="129"/>
      <c r="AC861" s="129"/>
      <c r="AD861" s="129"/>
      <c r="AK861" s="129"/>
      <c r="AL861" s="129"/>
      <c r="AM861" s="129"/>
      <c r="AN861" s="129"/>
      <c r="AO861" s="129"/>
      <c r="AP861" s="129"/>
      <c r="AQ861" s="129"/>
      <c r="AT861" s="129"/>
      <c r="AU861" s="129"/>
      <c r="AV861" s="129"/>
      <c r="AY861" s="129"/>
      <c r="AZ861" s="129"/>
      <c r="BA861" s="129"/>
      <c r="BB861" s="129"/>
      <c r="BC861" s="129"/>
      <c r="BD861" s="129"/>
      <c r="BE861" s="129"/>
      <c r="BF861" s="129"/>
      <c r="BG861" s="129"/>
      <c r="BH861" s="129"/>
      <c r="BI861" s="129"/>
      <c r="BJ861" s="129"/>
      <c r="BK861" s="129"/>
      <c r="BL861" s="129"/>
      <c r="BM861" s="129"/>
      <c r="BN861" s="129"/>
      <c r="BO861" s="129"/>
      <c r="BP861" s="129"/>
      <c r="BQ861" s="129"/>
      <c r="BR861" s="129"/>
    </row>
    <row r="862" ht="14.25" customHeight="1">
      <c r="AA862" s="129"/>
      <c r="AB862" s="129"/>
      <c r="AC862" s="129"/>
      <c r="AD862" s="129"/>
      <c r="AK862" s="129"/>
      <c r="AL862" s="129"/>
      <c r="AM862" s="129"/>
      <c r="AN862" s="129"/>
      <c r="AO862" s="129"/>
      <c r="AP862" s="129"/>
      <c r="AQ862" s="129"/>
      <c r="AT862" s="129"/>
      <c r="AU862" s="129"/>
      <c r="AV862" s="129"/>
      <c r="AY862" s="129"/>
      <c r="AZ862" s="129"/>
      <c r="BA862" s="129"/>
      <c r="BB862" s="129"/>
      <c r="BC862" s="129"/>
      <c r="BD862" s="129"/>
      <c r="BE862" s="129"/>
      <c r="BF862" s="129"/>
      <c r="BG862" s="129"/>
      <c r="BH862" s="129"/>
      <c r="BI862" s="129"/>
      <c r="BJ862" s="129"/>
      <c r="BK862" s="129"/>
      <c r="BL862" s="129"/>
      <c r="BM862" s="129"/>
      <c r="BN862" s="129"/>
      <c r="BO862" s="129"/>
      <c r="BP862" s="129"/>
      <c r="BQ862" s="129"/>
      <c r="BR862" s="129"/>
    </row>
    <row r="863" ht="14.25" customHeight="1">
      <c r="AA863" s="129"/>
      <c r="AB863" s="129"/>
      <c r="AC863" s="129"/>
      <c r="AD863" s="129"/>
      <c r="AK863" s="129"/>
      <c r="AL863" s="129"/>
      <c r="AM863" s="129"/>
      <c r="AN863" s="129"/>
      <c r="AO863" s="129"/>
      <c r="AP863" s="129"/>
      <c r="AQ863" s="129"/>
      <c r="AT863" s="129"/>
      <c r="AU863" s="129"/>
      <c r="AV863" s="129"/>
      <c r="AY863" s="129"/>
      <c r="AZ863" s="129"/>
      <c r="BA863" s="129"/>
      <c r="BB863" s="129"/>
      <c r="BC863" s="129"/>
      <c r="BD863" s="129"/>
      <c r="BE863" s="129"/>
      <c r="BF863" s="129"/>
      <c r="BG863" s="129"/>
      <c r="BH863" s="129"/>
      <c r="BI863" s="129"/>
      <c r="BJ863" s="129"/>
      <c r="BK863" s="129"/>
      <c r="BL863" s="129"/>
      <c r="BM863" s="129"/>
      <c r="BN863" s="129"/>
      <c r="BO863" s="129"/>
      <c r="BP863" s="129"/>
      <c r="BQ863" s="129"/>
      <c r="BR863" s="129"/>
    </row>
    <row r="864" ht="14.25" customHeight="1">
      <c r="AA864" s="129"/>
      <c r="AB864" s="129"/>
      <c r="AC864" s="129"/>
      <c r="AD864" s="129"/>
      <c r="AK864" s="129"/>
      <c r="AL864" s="129"/>
      <c r="AM864" s="129"/>
      <c r="AN864" s="129"/>
      <c r="AO864" s="129"/>
      <c r="AP864" s="129"/>
      <c r="AQ864" s="129"/>
      <c r="AT864" s="129"/>
      <c r="AU864" s="129"/>
      <c r="AV864" s="129"/>
      <c r="AY864" s="129"/>
      <c r="AZ864" s="129"/>
      <c r="BA864" s="129"/>
      <c r="BB864" s="129"/>
      <c r="BC864" s="129"/>
      <c r="BD864" s="129"/>
      <c r="BE864" s="129"/>
      <c r="BF864" s="129"/>
      <c r="BG864" s="129"/>
      <c r="BH864" s="129"/>
      <c r="BI864" s="129"/>
      <c r="BJ864" s="129"/>
      <c r="BK864" s="129"/>
      <c r="BL864" s="129"/>
      <c r="BM864" s="129"/>
      <c r="BN864" s="129"/>
      <c r="BO864" s="129"/>
      <c r="BP864" s="129"/>
      <c r="BQ864" s="129"/>
      <c r="BR864" s="129"/>
    </row>
    <row r="865" ht="14.25" customHeight="1">
      <c r="AA865" s="129"/>
      <c r="AB865" s="129"/>
      <c r="AC865" s="129"/>
      <c r="AD865" s="129"/>
      <c r="AK865" s="129"/>
      <c r="AL865" s="129"/>
      <c r="AM865" s="129"/>
      <c r="AN865" s="129"/>
      <c r="AO865" s="129"/>
      <c r="AP865" s="129"/>
      <c r="AQ865" s="129"/>
      <c r="AT865" s="129"/>
      <c r="AU865" s="129"/>
      <c r="AV865" s="129"/>
      <c r="AY865" s="129"/>
      <c r="AZ865" s="129"/>
      <c r="BA865" s="129"/>
      <c r="BB865" s="129"/>
      <c r="BC865" s="129"/>
      <c r="BD865" s="129"/>
      <c r="BE865" s="129"/>
      <c r="BF865" s="129"/>
      <c r="BG865" s="129"/>
      <c r="BH865" s="129"/>
      <c r="BI865" s="129"/>
      <c r="BJ865" s="129"/>
      <c r="BK865" s="129"/>
      <c r="BL865" s="129"/>
      <c r="BM865" s="129"/>
      <c r="BN865" s="129"/>
      <c r="BO865" s="129"/>
      <c r="BP865" s="129"/>
      <c r="BQ865" s="129"/>
      <c r="BR865" s="129"/>
    </row>
    <row r="866" ht="14.25" customHeight="1">
      <c r="AA866" s="129"/>
      <c r="AB866" s="129"/>
      <c r="AC866" s="129"/>
      <c r="AD866" s="129"/>
      <c r="AK866" s="129"/>
      <c r="AL866" s="129"/>
      <c r="AM866" s="129"/>
      <c r="AN866" s="129"/>
      <c r="AO866" s="129"/>
      <c r="AP866" s="129"/>
      <c r="AQ866" s="129"/>
      <c r="AT866" s="129"/>
      <c r="AU866" s="129"/>
      <c r="AV866" s="129"/>
      <c r="AY866" s="129"/>
      <c r="AZ866" s="129"/>
      <c r="BA866" s="129"/>
      <c r="BB866" s="129"/>
      <c r="BC866" s="129"/>
      <c r="BD866" s="129"/>
      <c r="BE866" s="129"/>
      <c r="BF866" s="129"/>
      <c r="BG866" s="129"/>
      <c r="BH866" s="129"/>
      <c r="BI866" s="129"/>
      <c r="BJ866" s="129"/>
      <c r="BK866" s="129"/>
      <c r="BL866" s="129"/>
      <c r="BM866" s="129"/>
      <c r="BN866" s="129"/>
      <c r="BO866" s="129"/>
      <c r="BP866" s="129"/>
      <c r="BQ866" s="129"/>
      <c r="BR866" s="129"/>
    </row>
    <row r="867" ht="14.25" customHeight="1">
      <c r="AA867" s="129"/>
      <c r="AB867" s="129"/>
      <c r="AC867" s="129"/>
      <c r="AD867" s="129"/>
      <c r="AK867" s="129"/>
      <c r="AL867" s="129"/>
      <c r="AM867" s="129"/>
      <c r="AN867" s="129"/>
      <c r="AO867" s="129"/>
      <c r="AP867" s="129"/>
      <c r="AQ867" s="129"/>
      <c r="AT867" s="129"/>
      <c r="AU867" s="129"/>
      <c r="AV867" s="129"/>
      <c r="AY867" s="129"/>
      <c r="AZ867" s="129"/>
      <c r="BA867" s="129"/>
      <c r="BB867" s="129"/>
      <c r="BC867" s="129"/>
      <c r="BD867" s="129"/>
      <c r="BE867" s="129"/>
      <c r="BF867" s="129"/>
      <c r="BG867" s="129"/>
      <c r="BH867" s="129"/>
      <c r="BI867" s="129"/>
      <c r="BJ867" s="129"/>
      <c r="BK867" s="129"/>
      <c r="BL867" s="129"/>
      <c r="BM867" s="129"/>
      <c r="BN867" s="129"/>
      <c r="BO867" s="129"/>
      <c r="BP867" s="129"/>
      <c r="BQ867" s="129"/>
      <c r="BR867" s="129"/>
    </row>
    <row r="868" ht="14.25" customHeight="1">
      <c r="AA868" s="129"/>
      <c r="AB868" s="129"/>
      <c r="AC868" s="129"/>
      <c r="AD868" s="129"/>
      <c r="AK868" s="129"/>
      <c r="AL868" s="129"/>
      <c r="AM868" s="129"/>
      <c r="AN868" s="129"/>
      <c r="AO868" s="129"/>
      <c r="AP868" s="129"/>
      <c r="AQ868" s="129"/>
      <c r="AT868" s="129"/>
      <c r="AU868" s="129"/>
      <c r="AV868" s="129"/>
      <c r="AY868" s="129"/>
      <c r="AZ868" s="129"/>
      <c r="BA868" s="129"/>
      <c r="BB868" s="129"/>
      <c r="BC868" s="129"/>
      <c r="BD868" s="129"/>
      <c r="BE868" s="129"/>
      <c r="BF868" s="129"/>
      <c r="BG868" s="129"/>
      <c r="BH868" s="129"/>
      <c r="BI868" s="129"/>
      <c r="BJ868" s="129"/>
      <c r="BK868" s="129"/>
      <c r="BL868" s="129"/>
      <c r="BM868" s="129"/>
      <c r="BN868" s="129"/>
      <c r="BO868" s="129"/>
      <c r="BP868" s="129"/>
      <c r="BQ868" s="129"/>
      <c r="BR868" s="129"/>
    </row>
    <row r="869" ht="14.25" customHeight="1">
      <c r="AA869" s="129"/>
      <c r="AB869" s="129"/>
      <c r="AC869" s="129"/>
      <c r="AD869" s="129"/>
      <c r="AK869" s="129"/>
      <c r="AL869" s="129"/>
      <c r="AM869" s="129"/>
      <c r="AN869" s="129"/>
      <c r="AO869" s="129"/>
      <c r="AP869" s="129"/>
      <c r="AQ869" s="129"/>
      <c r="AT869" s="129"/>
      <c r="AU869" s="129"/>
      <c r="AV869" s="129"/>
      <c r="AY869" s="129"/>
      <c r="AZ869" s="129"/>
      <c r="BA869" s="129"/>
      <c r="BB869" s="129"/>
      <c r="BC869" s="129"/>
      <c r="BD869" s="129"/>
      <c r="BE869" s="129"/>
      <c r="BF869" s="129"/>
      <c r="BG869" s="129"/>
      <c r="BH869" s="129"/>
      <c r="BI869" s="129"/>
      <c r="BJ869" s="129"/>
      <c r="BK869" s="129"/>
      <c r="BL869" s="129"/>
      <c r="BM869" s="129"/>
      <c r="BN869" s="129"/>
      <c r="BO869" s="129"/>
      <c r="BP869" s="129"/>
      <c r="BQ869" s="129"/>
      <c r="BR869" s="129"/>
    </row>
    <row r="870" ht="14.25" customHeight="1">
      <c r="AA870" s="129"/>
      <c r="AB870" s="129"/>
      <c r="AC870" s="129"/>
      <c r="AD870" s="129"/>
      <c r="AK870" s="129"/>
      <c r="AL870" s="129"/>
      <c r="AM870" s="129"/>
      <c r="AN870" s="129"/>
      <c r="AO870" s="129"/>
      <c r="AP870" s="129"/>
      <c r="AQ870" s="129"/>
      <c r="AT870" s="129"/>
      <c r="AU870" s="129"/>
      <c r="AV870" s="129"/>
      <c r="AY870" s="129"/>
      <c r="AZ870" s="129"/>
      <c r="BA870" s="129"/>
      <c r="BB870" s="129"/>
      <c r="BC870" s="129"/>
      <c r="BD870" s="129"/>
      <c r="BE870" s="129"/>
      <c r="BF870" s="129"/>
      <c r="BG870" s="129"/>
      <c r="BH870" s="129"/>
      <c r="BI870" s="129"/>
      <c r="BJ870" s="129"/>
      <c r="BK870" s="129"/>
      <c r="BL870" s="129"/>
      <c r="BM870" s="129"/>
      <c r="BN870" s="129"/>
      <c r="BO870" s="129"/>
      <c r="BP870" s="129"/>
      <c r="BQ870" s="129"/>
      <c r="BR870" s="129"/>
    </row>
    <row r="871" ht="14.25" customHeight="1">
      <c r="AA871" s="129"/>
      <c r="AB871" s="129"/>
      <c r="AC871" s="129"/>
      <c r="AD871" s="129"/>
      <c r="AK871" s="129"/>
      <c r="AL871" s="129"/>
      <c r="AM871" s="129"/>
      <c r="AN871" s="129"/>
      <c r="AO871" s="129"/>
      <c r="AP871" s="129"/>
      <c r="AQ871" s="129"/>
      <c r="AT871" s="129"/>
      <c r="AU871" s="129"/>
      <c r="AV871" s="129"/>
      <c r="AY871" s="129"/>
      <c r="AZ871" s="129"/>
      <c r="BA871" s="129"/>
      <c r="BB871" s="129"/>
      <c r="BC871" s="129"/>
      <c r="BD871" s="129"/>
      <c r="BE871" s="129"/>
      <c r="BF871" s="129"/>
      <c r="BG871" s="129"/>
      <c r="BH871" s="129"/>
      <c r="BI871" s="129"/>
      <c r="BJ871" s="129"/>
      <c r="BK871" s="129"/>
      <c r="BL871" s="129"/>
      <c r="BM871" s="129"/>
      <c r="BN871" s="129"/>
      <c r="BO871" s="129"/>
      <c r="BP871" s="129"/>
      <c r="BQ871" s="129"/>
      <c r="BR871" s="129"/>
    </row>
    <row r="872" ht="14.25" customHeight="1">
      <c r="AA872" s="129"/>
      <c r="AB872" s="129"/>
      <c r="AC872" s="129"/>
      <c r="AD872" s="129"/>
      <c r="AK872" s="129"/>
      <c r="AL872" s="129"/>
      <c r="AM872" s="129"/>
      <c r="AN872" s="129"/>
      <c r="AO872" s="129"/>
      <c r="AP872" s="129"/>
      <c r="AQ872" s="129"/>
      <c r="AT872" s="129"/>
      <c r="AU872" s="129"/>
      <c r="AV872" s="129"/>
      <c r="AY872" s="129"/>
      <c r="AZ872" s="129"/>
      <c r="BA872" s="129"/>
      <c r="BB872" s="129"/>
      <c r="BC872" s="129"/>
      <c r="BD872" s="129"/>
      <c r="BE872" s="129"/>
      <c r="BF872" s="129"/>
      <c r="BG872" s="129"/>
      <c r="BH872" s="129"/>
      <c r="BI872" s="129"/>
      <c r="BJ872" s="129"/>
      <c r="BK872" s="129"/>
      <c r="BL872" s="129"/>
      <c r="BM872" s="129"/>
      <c r="BN872" s="129"/>
      <c r="BO872" s="129"/>
      <c r="BP872" s="129"/>
      <c r="BQ872" s="129"/>
      <c r="BR872" s="129"/>
    </row>
    <row r="873" ht="14.25" customHeight="1">
      <c r="AA873" s="129"/>
      <c r="AB873" s="129"/>
      <c r="AC873" s="129"/>
      <c r="AD873" s="129"/>
      <c r="AK873" s="129"/>
      <c r="AL873" s="129"/>
      <c r="AM873" s="129"/>
      <c r="AN873" s="129"/>
      <c r="AO873" s="129"/>
      <c r="AP873" s="129"/>
      <c r="AQ873" s="129"/>
      <c r="AT873" s="129"/>
      <c r="AU873" s="129"/>
      <c r="AV873" s="129"/>
      <c r="AY873" s="129"/>
      <c r="AZ873" s="129"/>
      <c r="BA873" s="129"/>
      <c r="BB873" s="129"/>
      <c r="BC873" s="129"/>
      <c r="BD873" s="129"/>
      <c r="BE873" s="129"/>
      <c r="BF873" s="129"/>
      <c r="BG873" s="129"/>
      <c r="BH873" s="129"/>
      <c r="BI873" s="129"/>
      <c r="BJ873" s="129"/>
      <c r="BK873" s="129"/>
      <c r="BL873" s="129"/>
      <c r="BM873" s="129"/>
      <c r="BN873" s="129"/>
      <c r="BO873" s="129"/>
      <c r="BP873" s="129"/>
      <c r="BQ873" s="129"/>
      <c r="BR873" s="129"/>
    </row>
    <row r="874" ht="14.25" customHeight="1">
      <c r="AA874" s="129"/>
      <c r="AB874" s="129"/>
      <c r="AC874" s="129"/>
      <c r="AD874" s="129"/>
      <c r="AK874" s="129"/>
      <c r="AL874" s="129"/>
      <c r="AM874" s="129"/>
      <c r="AN874" s="129"/>
      <c r="AO874" s="129"/>
      <c r="AP874" s="129"/>
      <c r="AQ874" s="129"/>
      <c r="AT874" s="129"/>
      <c r="AU874" s="129"/>
      <c r="AV874" s="129"/>
      <c r="AY874" s="129"/>
      <c r="AZ874" s="129"/>
      <c r="BA874" s="129"/>
      <c r="BB874" s="129"/>
      <c r="BC874" s="129"/>
      <c r="BD874" s="129"/>
      <c r="BE874" s="129"/>
      <c r="BF874" s="129"/>
      <c r="BG874" s="129"/>
      <c r="BH874" s="129"/>
      <c r="BI874" s="129"/>
      <c r="BJ874" s="129"/>
      <c r="BK874" s="129"/>
      <c r="BL874" s="129"/>
      <c r="BM874" s="129"/>
      <c r="BN874" s="129"/>
      <c r="BO874" s="129"/>
      <c r="BP874" s="129"/>
      <c r="BQ874" s="129"/>
      <c r="BR874" s="129"/>
    </row>
    <row r="875" ht="14.25" customHeight="1">
      <c r="AA875" s="129"/>
      <c r="AB875" s="129"/>
      <c r="AC875" s="129"/>
      <c r="AD875" s="129"/>
      <c r="AK875" s="129"/>
      <c r="AL875" s="129"/>
      <c r="AM875" s="129"/>
      <c r="AN875" s="129"/>
      <c r="AO875" s="129"/>
      <c r="AP875" s="129"/>
      <c r="AQ875" s="129"/>
      <c r="AT875" s="129"/>
      <c r="AU875" s="129"/>
      <c r="AV875" s="129"/>
      <c r="AY875" s="129"/>
      <c r="AZ875" s="129"/>
      <c r="BA875" s="129"/>
      <c r="BB875" s="129"/>
      <c r="BC875" s="129"/>
      <c r="BD875" s="129"/>
      <c r="BE875" s="129"/>
      <c r="BF875" s="129"/>
      <c r="BG875" s="129"/>
      <c r="BH875" s="129"/>
      <c r="BI875" s="129"/>
      <c r="BJ875" s="129"/>
      <c r="BK875" s="129"/>
      <c r="BL875" s="129"/>
      <c r="BM875" s="129"/>
      <c r="BN875" s="129"/>
      <c r="BO875" s="129"/>
      <c r="BP875" s="129"/>
      <c r="BQ875" s="129"/>
      <c r="BR875" s="129"/>
    </row>
    <row r="876" ht="14.25" customHeight="1">
      <c r="AA876" s="129"/>
      <c r="AB876" s="129"/>
      <c r="AC876" s="129"/>
      <c r="AD876" s="129"/>
      <c r="AK876" s="129"/>
      <c r="AL876" s="129"/>
      <c r="AM876" s="129"/>
      <c r="AN876" s="129"/>
      <c r="AO876" s="129"/>
      <c r="AP876" s="129"/>
      <c r="AQ876" s="129"/>
      <c r="AT876" s="129"/>
      <c r="AU876" s="129"/>
      <c r="AV876" s="129"/>
      <c r="AY876" s="129"/>
      <c r="AZ876" s="129"/>
      <c r="BA876" s="129"/>
      <c r="BB876" s="129"/>
      <c r="BC876" s="129"/>
      <c r="BD876" s="129"/>
      <c r="BE876" s="129"/>
      <c r="BF876" s="129"/>
      <c r="BG876" s="129"/>
      <c r="BH876" s="129"/>
      <c r="BI876" s="129"/>
      <c r="BJ876" s="129"/>
      <c r="BK876" s="129"/>
      <c r="BL876" s="129"/>
      <c r="BM876" s="129"/>
      <c r="BN876" s="129"/>
      <c r="BO876" s="129"/>
      <c r="BP876" s="129"/>
      <c r="BQ876" s="129"/>
      <c r="BR876" s="129"/>
    </row>
    <row r="877" ht="14.25" customHeight="1">
      <c r="AA877" s="129"/>
      <c r="AB877" s="129"/>
      <c r="AC877" s="129"/>
      <c r="AD877" s="129"/>
      <c r="AK877" s="129"/>
      <c r="AL877" s="129"/>
      <c r="AM877" s="129"/>
      <c r="AN877" s="129"/>
      <c r="AO877" s="129"/>
      <c r="AP877" s="129"/>
      <c r="AQ877" s="129"/>
      <c r="AT877" s="129"/>
      <c r="AU877" s="129"/>
      <c r="AV877" s="129"/>
      <c r="AY877" s="129"/>
      <c r="AZ877" s="129"/>
      <c r="BA877" s="129"/>
      <c r="BB877" s="129"/>
      <c r="BC877" s="129"/>
      <c r="BD877" s="129"/>
      <c r="BE877" s="129"/>
      <c r="BF877" s="129"/>
      <c r="BG877" s="129"/>
      <c r="BH877" s="129"/>
      <c r="BI877" s="129"/>
      <c r="BJ877" s="129"/>
      <c r="BK877" s="129"/>
      <c r="BL877" s="129"/>
      <c r="BM877" s="129"/>
      <c r="BN877" s="129"/>
      <c r="BO877" s="129"/>
      <c r="BP877" s="129"/>
      <c r="BQ877" s="129"/>
      <c r="BR877" s="129"/>
    </row>
    <row r="878" ht="14.25" customHeight="1">
      <c r="AA878" s="129"/>
      <c r="AB878" s="129"/>
      <c r="AC878" s="129"/>
      <c r="AD878" s="129"/>
      <c r="AK878" s="129"/>
      <c r="AL878" s="129"/>
      <c r="AM878" s="129"/>
      <c r="AN878" s="129"/>
      <c r="AO878" s="129"/>
      <c r="AP878" s="129"/>
      <c r="AQ878" s="129"/>
      <c r="AT878" s="129"/>
      <c r="AU878" s="129"/>
      <c r="AV878" s="129"/>
      <c r="AY878" s="129"/>
      <c r="AZ878" s="129"/>
      <c r="BA878" s="129"/>
      <c r="BB878" s="129"/>
      <c r="BC878" s="129"/>
      <c r="BD878" s="129"/>
      <c r="BE878" s="129"/>
      <c r="BF878" s="129"/>
      <c r="BG878" s="129"/>
      <c r="BH878" s="129"/>
      <c r="BI878" s="129"/>
      <c r="BJ878" s="129"/>
      <c r="BK878" s="129"/>
      <c r="BL878" s="129"/>
      <c r="BM878" s="129"/>
      <c r="BN878" s="129"/>
      <c r="BO878" s="129"/>
      <c r="BP878" s="129"/>
      <c r="BQ878" s="129"/>
      <c r="BR878" s="129"/>
    </row>
    <row r="879" ht="14.25" customHeight="1">
      <c r="AA879" s="129"/>
      <c r="AB879" s="129"/>
      <c r="AC879" s="129"/>
      <c r="AD879" s="129"/>
      <c r="AK879" s="129"/>
      <c r="AL879" s="129"/>
      <c r="AM879" s="129"/>
      <c r="AN879" s="129"/>
      <c r="AO879" s="129"/>
      <c r="AP879" s="129"/>
      <c r="AQ879" s="129"/>
      <c r="AT879" s="129"/>
      <c r="AU879" s="129"/>
      <c r="AV879" s="129"/>
      <c r="AY879" s="129"/>
      <c r="AZ879" s="129"/>
      <c r="BA879" s="129"/>
      <c r="BB879" s="129"/>
      <c r="BC879" s="129"/>
      <c r="BD879" s="129"/>
      <c r="BE879" s="129"/>
      <c r="BF879" s="129"/>
      <c r="BG879" s="129"/>
      <c r="BH879" s="129"/>
      <c r="BI879" s="129"/>
      <c r="BJ879" s="129"/>
      <c r="BK879" s="129"/>
      <c r="BL879" s="129"/>
      <c r="BM879" s="129"/>
      <c r="BN879" s="129"/>
      <c r="BO879" s="129"/>
      <c r="BP879" s="129"/>
      <c r="BQ879" s="129"/>
      <c r="BR879" s="129"/>
    </row>
    <row r="880" ht="14.25" customHeight="1">
      <c r="AA880" s="129"/>
      <c r="AB880" s="129"/>
      <c r="AC880" s="129"/>
      <c r="AD880" s="129"/>
      <c r="AK880" s="129"/>
      <c r="AL880" s="129"/>
      <c r="AM880" s="129"/>
      <c r="AN880" s="129"/>
      <c r="AO880" s="129"/>
      <c r="AP880" s="129"/>
      <c r="AQ880" s="129"/>
      <c r="AT880" s="129"/>
      <c r="AU880" s="129"/>
      <c r="AV880" s="129"/>
      <c r="AY880" s="129"/>
      <c r="AZ880" s="129"/>
      <c r="BA880" s="129"/>
      <c r="BB880" s="129"/>
      <c r="BC880" s="129"/>
      <c r="BD880" s="129"/>
      <c r="BE880" s="129"/>
      <c r="BF880" s="129"/>
      <c r="BG880" s="129"/>
      <c r="BH880" s="129"/>
      <c r="BI880" s="129"/>
      <c r="BJ880" s="129"/>
      <c r="BK880" s="129"/>
      <c r="BL880" s="129"/>
      <c r="BM880" s="129"/>
      <c r="BN880" s="129"/>
      <c r="BO880" s="129"/>
      <c r="BP880" s="129"/>
      <c r="BQ880" s="129"/>
      <c r="BR880" s="129"/>
    </row>
    <row r="881" ht="14.25" customHeight="1">
      <c r="AA881" s="129"/>
      <c r="AB881" s="129"/>
      <c r="AC881" s="129"/>
      <c r="AD881" s="129"/>
      <c r="AK881" s="129"/>
      <c r="AL881" s="129"/>
      <c r="AM881" s="129"/>
      <c r="AN881" s="129"/>
      <c r="AO881" s="129"/>
      <c r="AP881" s="129"/>
      <c r="AQ881" s="129"/>
      <c r="AT881" s="129"/>
      <c r="AU881" s="129"/>
      <c r="AV881" s="129"/>
      <c r="AY881" s="129"/>
      <c r="AZ881" s="129"/>
      <c r="BA881" s="129"/>
      <c r="BB881" s="129"/>
      <c r="BC881" s="129"/>
      <c r="BD881" s="129"/>
      <c r="BE881" s="129"/>
      <c r="BF881" s="129"/>
      <c r="BG881" s="129"/>
      <c r="BH881" s="129"/>
      <c r="BI881" s="129"/>
      <c r="BJ881" s="129"/>
      <c r="BK881" s="129"/>
      <c r="BL881" s="129"/>
      <c r="BM881" s="129"/>
      <c r="BN881" s="129"/>
      <c r="BO881" s="129"/>
      <c r="BP881" s="129"/>
      <c r="BQ881" s="129"/>
      <c r="BR881" s="129"/>
    </row>
    <row r="882" ht="14.25" customHeight="1">
      <c r="AA882" s="129"/>
      <c r="AB882" s="129"/>
      <c r="AC882" s="129"/>
      <c r="AD882" s="129"/>
      <c r="AK882" s="129"/>
      <c r="AL882" s="129"/>
      <c r="AM882" s="129"/>
      <c r="AN882" s="129"/>
      <c r="AO882" s="129"/>
      <c r="AP882" s="129"/>
      <c r="AQ882" s="129"/>
      <c r="AT882" s="129"/>
      <c r="AU882" s="129"/>
      <c r="AV882" s="129"/>
      <c r="AY882" s="129"/>
      <c r="AZ882" s="129"/>
      <c r="BA882" s="129"/>
      <c r="BB882" s="129"/>
      <c r="BC882" s="129"/>
      <c r="BD882" s="129"/>
      <c r="BE882" s="129"/>
      <c r="BF882" s="129"/>
      <c r="BG882" s="129"/>
      <c r="BH882" s="129"/>
      <c r="BI882" s="129"/>
      <c r="BJ882" s="129"/>
      <c r="BK882" s="129"/>
      <c r="BL882" s="129"/>
      <c r="BM882" s="129"/>
      <c r="BN882" s="129"/>
      <c r="BO882" s="129"/>
      <c r="BP882" s="129"/>
      <c r="BQ882" s="129"/>
      <c r="BR882" s="129"/>
    </row>
    <row r="883" ht="14.25" customHeight="1">
      <c r="AA883" s="129"/>
      <c r="AB883" s="129"/>
      <c r="AC883" s="129"/>
      <c r="AD883" s="129"/>
      <c r="AK883" s="129"/>
      <c r="AL883" s="129"/>
      <c r="AM883" s="129"/>
      <c r="AN883" s="129"/>
      <c r="AO883" s="129"/>
      <c r="AP883" s="129"/>
      <c r="AQ883" s="129"/>
      <c r="AT883" s="129"/>
      <c r="AU883" s="129"/>
      <c r="AV883" s="129"/>
      <c r="AY883" s="129"/>
      <c r="AZ883" s="129"/>
      <c r="BA883" s="129"/>
      <c r="BB883" s="129"/>
      <c r="BC883" s="129"/>
      <c r="BD883" s="129"/>
      <c r="BE883" s="129"/>
      <c r="BF883" s="129"/>
      <c r="BG883" s="129"/>
      <c r="BH883" s="129"/>
      <c r="BI883" s="129"/>
      <c r="BJ883" s="129"/>
      <c r="BK883" s="129"/>
      <c r="BL883" s="129"/>
      <c r="BM883" s="129"/>
      <c r="BN883" s="129"/>
      <c r="BO883" s="129"/>
      <c r="BP883" s="129"/>
      <c r="BQ883" s="129"/>
      <c r="BR883" s="129"/>
    </row>
    <row r="884" ht="14.25" customHeight="1">
      <c r="AA884" s="129"/>
      <c r="AB884" s="129"/>
      <c r="AC884" s="129"/>
      <c r="AD884" s="129"/>
      <c r="AK884" s="129"/>
      <c r="AL884" s="129"/>
      <c r="AM884" s="129"/>
      <c r="AN884" s="129"/>
      <c r="AO884" s="129"/>
      <c r="AP884" s="129"/>
      <c r="AQ884" s="129"/>
      <c r="AT884" s="129"/>
      <c r="AU884" s="129"/>
      <c r="AV884" s="129"/>
      <c r="AY884" s="129"/>
      <c r="AZ884" s="129"/>
      <c r="BA884" s="129"/>
      <c r="BB884" s="129"/>
      <c r="BC884" s="129"/>
      <c r="BD884" s="129"/>
      <c r="BE884" s="129"/>
      <c r="BF884" s="129"/>
      <c r="BG884" s="129"/>
      <c r="BH884" s="129"/>
      <c r="BI884" s="129"/>
      <c r="BJ884" s="129"/>
      <c r="BK884" s="129"/>
      <c r="BL884" s="129"/>
      <c r="BM884" s="129"/>
      <c r="BN884" s="129"/>
      <c r="BO884" s="129"/>
      <c r="BP884" s="129"/>
      <c r="BQ884" s="129"/>
      <c r="BR884" s="129"/>
    </row>
    <row r="885" ht="14.25" customHeight="1">
      <c r="AA885" s="129"/>
      <c r="AB885" s="129"/>
      <c r="AC885" s="129"/>
      <c r="AD885" s="129"/>
      <c r="AK885" s="129"/>
      <c r="AL885" s="129"/>
      <c r="AM885" s="129"/>
      <c r="AN885" s="129"/>
      <c r="AO885" s="129"/>
      <c r="AP885" s="129"/>
      <c r="AQ885" s="129"/>
      <c r="AT885" s="129"/>
      <c r="AU885" s="129"/>
      <c r="AV885" s="129"/>
      <c r="AY885" s="129"/>
      <c r="AZ885" s="129"/>
      <c r="BA885" s="129"/>
      <c r="BB885" s="129"/>
      <c r="BC885" s="129"/>
      <c r="BD885" s="129"/>
      <c r="BE885" s="129"/>
      <c r="BF885" s="129"/>
      <c r="BG885" s="129"/>
      <c r="BH885" s="129"/>
      <c r="BI885" s="129"/>
      <c r="BJ885" s="129"/>
      <c r="BK885" s="129"/>
      <c r="BL885" s="129"/>
      <c r="BM885" s="129"/>
      <c r="BN885" s="129"/>
      <c r="BO885" s="129"/>
      <c r="BP885" s="129"/>
      <c r="BQ885" s="129"/>
      <c r="BR885" s="129"/>
    </row>
    <row r="886" ht="14.25" customHeight="1">
      <c r="AA886" s="129"/>
      <c r="AB886" s="129"/>
      <c r="AC886" s="129"/>
      <c r="AD886" s="129"/>
      <c r="AK886" s="129"/>
      <c r="AL886" s="129"/>
      <c r="AM886" s="129"/>
      <c r="AN886" s="129"/>
      <c r="AO886" s="129"/>
      <c r="AP886" s="129"/>
      <c r="AQ886" s="129"/>
      <c r="AT886" s="129"/>
      <c r="AU886" s="129"/>
      <c r="AV886" s="129"/>
      <c r="AY886" s="129"/>
      <c r="AZ886" s="129"/>
      <c r="BA886" s="129"/>
      <c r="BB886" s="129"/>
      <c r="BC886" s="129"/>
      <c r="BD886" s="129"/>
      <c r="BE886" s="129"/>
      <c r="BF886" s="129"/>
      <c r="BG886" s="129"/>
      <c r="BH886" s="129"/>
      <c r="BI886" s="129"/>
      <c r="BJ886" s="129"/>
      <c r="BK886" s="129"/>
      <c r="BL886" s="129"/>
      <c r="BM886" s="129"/>
      <c r="BN886" s="129"/>
      <c r="BO886" s="129"/>
      <c r="BP886" s="129"/>
      <c r="BQ886" s="129"/>
      <c r="BR886" s="129"/>
    </row>
    <row r="887" ht="14.25" customHeight="1">
      <c r="AA887" s="129"/>
      <c r="AB887" s="129"/>
      <c r="AC887" s="129"/>
      <c r="AD887" s="129"/>
      <c r="AK887" s="129"/>
      <c r="AL887" s="129"/>
      <c r="AM887" s="129"/>
      <c r="AN887" s="129"/>
      <c r="AO887" s="129"/>
      <c r="AP887" s="129"/>
      <c r="AQ887" s="129"/>
      <c r="AT887" s="129"/>
      <c r="AU887" s="129"/>
      <c r="AV887" s="129"/>
      <c r="AY887" s="129"/>
      <c r="AZ887" s="129"/>
      <c r="BA887" s="129"/>
      <c r="BB887" s="129"/>
      <c r="BC887" s="129"/>
      <c r="BD887" s="129"/>
      <c r="BE887" s="129"/>
      <c r="BF887" s="129"/>
      <c r="BG887" s="129"/>
      <c r="BH887" s="129"/>
      <c r="BI887" s="129"/>
      <c r="BJ887" s="129"/>
      <c r="BK887" s="129"/>
      <c r="BL887" s="129"/>
      <c r="BM887" s="129"/>
      <c r="BN887" s="129"/>
      <c r="BO887" s="129"/>
      <c r="BP887" s="129"/>
      <c r="BQ887" s="129"/>
      <c r="BR887" s="129"/>
    </row>
    <row r="888" ht="14.25" customHeight="1">
      <c r="AA888" s="129"/>
      <c r="AB888" s="129"/>
      <c r="AC888" s="129"/>
      <c r="AD888" s="129"/>
      <c r="AK888" s="129"/>
      <c r="AL888" s="129"/>
      <c r="AM888" s="129"/>
      <c r="AN888" s="129"/>
      <c r="AO888" s="129"/>
      <c r="AP888" s="129"/>
      <c r="AQ888" s="129"/>
      <c r="AT888" s="129"/>
      <c r="AU888" s="129"/>
      <c r="AV888" s="129"/>
      <c r="AY888" s="129"/>
      <c r="AZ888" s="129"/>
      <c r="BA888" s="129"/>
      <c r="BB888" s="129"/>
      <c r="BC888" s="129"/>
      <c r="BD888" s="129"/>
      <c r="BE888" s="129"/>
      <c r="BF888" s="129"/>
      <c r="BG888" s="129"/>
      <c r="BH888" s="129"/>
      <c r="BI888" s="129"/>
      <c r="BJ888" s="129"/>
      <c r="BK888" s="129"/>
      <c r="BL888" s="129"/>
      <c r="BM888" s="129"/>
      <c r="BN888" s="129"/>
      <c r="BO888" s="129"/>
      <c r="BP888" s="129"/>
      <c r="BQ888" s="129"/>
      <c r="BR888" s="129"/>
    </row>
    <row r="889" ht="14.25" customHeight="1">
      <c r="AA889" s="129"/>
      <c r="AB889" s="129"/>
      <c r="AC889" s="129"/>
      <c r="AD889" s="129"/>
      <c r="AK889" s="129"/>
      <c r="AL889" s="129"/>
      <c r="AM889" s="129"/>
      <c r="AN889" s="129"/>
      <c r="AO889" s="129"/>
      <c r="AP889" s="129"/>
      <c r="AQ889" s="129"/>
      <c r="AT889" s="129"/>
      <c r="AU889" s="129"/>
      <c r="AV889" s="129"/>
      <c r="AY889" s="129"/>
      <c r="AZ889" s="129"/>
      <c r="BA889" s="129"/>
      <c r="BB889" s="129"/>
      <c r="BC889" s="129"/>
      <c r="BD889" s="129"/>
      <c r="BE889" s="129"/>
      <c r="BF889" s="129"/>
      <c r="BG889" s="129"/>
      <c r="BH889" s="129"/>
      <c r="BI889" s="129"/>
      <c r="BJ889" s="129"/>
      <c r="BK889" s="129"/>
      <c r="BL889" s="129"/>
      <c r="BM889" s="129"/>
      <c r="BN889" s="129"/>
      <c r="BO889" s="129"/>
      <c r="BP889" s="129"/>
      <c r="BQ889" s="129"/>
      <c r="BR889" s="129"/>
    </row>
    <row r="890" ht="14.25" customHeight="1">
      <c r="AA890" s="129"/>
      <c r="AB890" s="129"/>
      <c r="AC890" s="129"/>
      <c r="AD890" s="129"/>
      <c r="AK890" s="129"/>
      <c r="AL890" s="129"/>
      <c r="AM890" s="129"/>
      <c r="AN890" s="129"/>
      <c r="AO890" s="129"/>
      <c r="AP890" s="129"/>
      <c r="AQ890" s="129"/>
      <c r="AT890" s="129"/>
      <c r="AU890" s="129"/>
      <c r="AV890" s="129"/>
      <c r="AY890" s="129"/>
      <c r="AZ890" s="129"/>
      <c r="BA890" s="129"/>
      <c r="BB890" s="129"/>
      <c r="BC890" s="129"/>
      <c r="BD890" s="129"/>
      <c r="BE890" s="129"/>
      <c r="BF890" s="129"/>
      <c r="BG890" s="129"/>
      <c r="BH890" s="129"/>
      <c r="BI890" s="129"/>
      <c r="BJ890" s="129"/>
      <c r="BK890" s="129"/>
      <c r="BL890" s="129"/>
      <c r="BM890" s="129"/>
      <c r="BN890" s="129"/>
      <c r="BO890" s="129"/>
      <c r="BP890" s="129"/>
      <c r="BQ890" s="129"/>
      <c r="BR890" s="129"/>
    </row>
    <row r="891" ht="14.25" customHeight="1">
      <c r="AA891" s="129"/>
      <c r="AB891" s="129"/>
      <c r="AC891" s="129"/>
      <c r="AD891" s="129"/>
      <c r="AK891" s="129"/>
      <c r="AL891" s="129"/>
      <c r="AM891" s="129"/>
      <c r="AN891" s="129"/>
      <c r="AO891" s="129"/>
      <c r="AP891" s="129"/>
      <c r="AQ891" s="129"/>
      <c r="AT891" s="129"/>
      <c r="AU891" s="129"/>
      <c r="AV891" s="129"/>
      <c r="AY891" s="129"/>
      <c r="AZ891" s="129"/>
      <c r="BA891" s="129"/>
      <c r="BB891" s="129"/>
      <c r="BC891" s="129"/>
      <c r="BD891" s="129"/>
      <c r="BE891" s="129"/>
      <c r="BF891" s="129"/>
      <c r="BG891" s="129"/>
      <c r="BH891" s="129"/>
      <c r="BI891" s="129"/>
      <c r="BJ891" s="129"/>
      <c r="BK891" s="129"/>
      <c r="BL891" s="129"/>
      <c r="BM891" s="129"/>
      <c r="BN891" s="129"/>
      <c r="BO891" s="129"/>
      <c r="BP891" s="129"/>
      <c r="BQ891" s="129"/>
      <c r="BR891" s="129"/>
    </row>
    <row r="892" ht="14.25" customHeight="1">
      <c r="AA892" s="129"/>
      <c r="AB892" s="129"/>
      <c r="AC892" s="129"/>
      <c r="AD892" s="129"/>
      <c r="AK892" s="129"/>
      <c r="AL892" s="129"/>
      <c r="AM892" s="129"/>
      <c r="AN892" s="129"/>
      <c r="AO892" s="129"/>
      <c r="AP892" s="129"/>
      <c r="AQ892" s="129"/>
      <c r="AT892" s="129"/>
      <c r="AU892" s="129"/>
      <c r="AV892" s="129"/>
      <c r="AY892" s="129"/>
      <c r="AZ892" s="129"/>
      <c r="BA892" s="129"/>
      <c r="BB892" s="129"/>
      <c r="BC892" s="129"/>
      <c r="BD892" s="129"/>
      <c r="BE892" s="129"/>
      <c r="BF892" s="129"/>
      <c r="BG892" s="129"/>
      <c r="BH892" s="129"/>
      <c r="BI892" s="129"/>
      <c r="BJ892" s="129"/>
      <c r="BK892" s="129"/>
      <c r="BL892" s="129"/>
      <c r="BM892" s="129"/>
      <c r="BN892" s="129"/>
      <c r="BO892" s="129"/>
      <c r="BP892" s="129"/>
      <c r="BQ892" s="129"/>
      <c r="BR892" s="129"/>
    </row>
    <row r="893" ht="14.25" customHeight="1">
      <c r="AA893" s="129"/>
      <c r="AB893" s="129"/>
      <c r="AC893" s="129"/>
      <c r="AD893" s="129"/>
      <c r="AK893" s="129"/>
      <c r="AL893" s="129"/>
      <c r="AM893" s="129"/>
      <c r="AN893" s="129"/>
      <c r="AO893" s="129"/>
      <c r="AP893" s="129"/>
      <c r="AQ893" s="129"/>
      <c r="AT893" s="129"/>
      <c r="AU893" s="129"/>
      <c r="AV893" s="129"/>
      <c r="AY893" s="129"/>
      <c r="AZ893" s="129"/>
      <c r="BA893" s="129"/>
      <c r="BB893" s="129"/>
      <c r="BC893" s="129"/>
      <c r="BD893" s="129"/>
      <c r="BE893" s="129"/>
      <c r="BF893" s="129"/>
      <c r="BG893" s="129"/>
      <c r="BH893" s="129"/>
      <c r="BI893" s="129"/>
      <c r="BJ893" s="129"/>
      <c r="BK893" s="129"/>
      <c r="BL893" s="129"/>
      <c r="BM893" s="129"/>
      <c r="BN893" s="129"/>
      <c r="BO893" s="129"/>
      <c r="BP893" s="129"/>
      <c r="BQ893" s="129"/>
      <c r="BR893" s="129"/>
    </row>
    <row r="894" ht="14.25" customHeight="1">
      <c r="AA894" s="129"/>
      <c r="AB894" s="129"/>
      <c r="AC894" s="129"/>
      <c r="AD894" s="129"/>
      <c r="AK894" s="129"/>
      <c r="AL894" s="129"/>
      <c r="AM894" s="129"/>
      <c r="AN894" s="129"/>
      <c r="AO894" s="129"/>
      <c r="AP894" s="129"/>
      <c r="AQ894" s="129"/>
      <c r="AT894" s="129"/>
      <c r="AU894" s="129"/>
      <c r="AV894" s="129"/>
      <c r="AY894" s="129"/>
      <c r="AZ894" s="129"/>
      <c r="BA894" s="129"/>
      <c r="BB894" s="129"/>
      <c r="BC894" s="129"/>
      <c r="BD894" s="129"/>
      <c r="BE894" s="129"/>
      <c r="BF894" s="129"/>
      <c r="BG894" s="129"/>
      <c r="BH894" s="129"/>
      <c r="BI894" s="129"/>
      <c r="BJ894" s="129"/>
      <c r="BK894" s="129"/>
      <c r="BL894" s="129"/>
      <c r="BM894" s="129"/>
      <c r="BN894" s="129"/>
      <c r="BO894" s="129"/>
      <c r="BP894" s="129"/>
      <c r="BQ894" s="129"/>
      <c r="BR894" s="129"/>
    </row>
    <row r="895" ht="14.25" customHeight="1">
      <c r="AA895" s="129"/>
      <c r="AB895" s="129"/>
      <c r="AC895" s="129"/>
      <c r="AD895" s="129"/>
      <c r="AK895" s="129"/>
      <c r="AL895" s="129"/>
      <c r="AM895" s="129"/>
      <c r="AN895" s="129"/>
      <c r="AO895" s="129"/>
      <c r="AP895" s="129"/>
      <c r="AQ895" s="129"/>
      <c r="AT895" s="129"/>
      <c r="AU895" s="129"/>
      <c r="AV895" s="129"/>
      <c r="AY895" s="129"/>
      <c r="AZ895" s="129"/>
      <c r="BA895" s="129"/>
      <c r="BB895" s="129"/>
      <c r="BC895" s="129"/>
      <c r="BD895" s="129"/>
      <c r="BE895" s="129"/>
      <c r="BF895" s="129"/>
      <c r="BG895" s="129"/>
      <c r="BH895" s="129"/>
      <c r="BI895" s="129"/>
      <c r="BJ895" s="129"/>
      <c r="BK895" s="129"/>
      <c r="BL895" s="129"/>
      <c r="BM895" s="129"/>
      <c r="BN895" s="129"/>
      <c r="BO895" s="129"/>
      <c r="BP895" s="129"/>
      <c r="BQ895" s="129"/>
      <c r="BR895" s="129"/>
    </row>
    <row r="896" ht="14.25" customHeight="1">
      <c r="AA896" s="129"/>
      <c r="AB896" s="129"/>
      <c r="AC896" s="129"/>
      <c r="AD896" s="129"/>
      <c r="AK896" s="129"/>
      <c r="AL896" s="129"/>
      <c r="AM896" s="129"/>
      <c r="AN896" s="129"/>
      <c r="AO896" s="129"/>
      <c r="AP896" s="129"/>
      <c r="AQ896" s="129"/>
      <c r="AT896" s="129"/>
      <c r="AU896" s="129"/>
      <c r="AV896" s="129"/>
      <c r="AY896" s="129"/>
      <c r="AZ896" s="129"/>
      <c r="BA896" s="129"/>
      <c r="BB896" s="129"/>
      <c r="BC896" s="129"/>
      <c r="BD896" s="129"/>
      <c r="BE896" s="129"/>
      <c r="BF896" s="129"/>
      <c r="BG896" s="129"/>
      <c r="BH896" s="129"/>
      <c r="BI896" s="129"/>
      <c r="BJ896" s="129"/>
      <c r="BK896" s="129"/>
      <c r="BL896" s="129"/>
      <c r="BM896" s="129"/>
      <c r="BN896" s="129"/>
      <c r="BO896" s="129"/>
      <c r="BP896" s="129"/>
      <c r="BQ896" s="129"/>
      <c r="BR896" s="129"/>
    </row>
    <row r="897" ht="14.25" customHeight="1">
      <c r="AA897" s="129"/>
      <c r="AB897" s="129"/>
      <c r="AC897" s="129"/>
      <c r="AD897" s="129"/>
      <c r="AK897" s="129"/>
      <c r="AL897" s="129"/>
      <c r="AM897" s="129"/>
      <c r="AN897" s="129"/>
      <c r="AO897" s="129"/>
      <c r="AP897" s="129"/>
      <c r="AQ897" s="129"/>
      <c r="AT897" s="129"/>
      <c r="AU897" s="129"/>
      <c r="AV897" s="129"/>
      <c r="AY897" s="129"/>
      <c r="AZ897" s="129"/>
      <c r="BA897" s="129"/>
      <c r="BB897" s="129"/>
      <c r="BC897" s="129"/>
      <c r="BD897" s="129"/>
      <c r="BE897" s="129"/>
      <c r="BF897" s="129"/>
      <c r="BG897" s="129"/>
      <c r="BH897" s="129"/>
      <c r="BI897" s="129"/>
      <c r="BJ897" s="129"/>
      <c r="BK897" s="129"/>
      <c r="BL897" s="129"/>
      <c r="BM897" s="129"/>
      <c r="BN897" s="129"/>
      <c r="BO897" s="129"/>
      <c r="BP897" s="129"/>
      <c r="BQ897" s="129"/>
      <c r="BR897" s="129"/>
    </row>
    <row r="898" ht="14.25" customHeight="1">
      <c r="AA898" s="129"/>
      <c r="AB898" s="129"/>
      <c r="AC898" s="129"/>
      <c r="AD898" s="129"/>
      <c r="AK898" s="129"/>
      <c r="AL898" s="129"/>
      <c r="AM898" s="129"/>
      <c r="AN898" s="129"/>
      <c r="AO898" s="129"/>
      <c r="AP898" s="129"/>
      <c r="AQ898" s="129"/>
      <c r="AT898" s="129"/>
      <c r="AU898" s="129"/>
      <c r="AV898" s="129"/>
      <c r="AY898" s="129"/>
      <c r="AZ898" s="129"/>
      <c r="BA898" s="129"/>
      <c r="BB898" s="129"/>
      <c r="BC898" s="129"/>
      <c r="BD898" s="129"/>
      <c r="BE898" s="129"/>
      <c r="BF898" s="129"/>
      <c r="BG898" s="129"/>
      <c r="BH898" s="129"/>
      <c r="BI898" s="129"/>
      <c r="BJ898" s="129"/>
      <c r="BK898" s="129"/>
      <c r="BL898" s="129"/>
      <c r="BM898" s="129"/>
      <c r="BN898" s="129"/>
      <c r="BO898" s="129"/>
      <c r="BP898" s="129"/>
      <c r="BQ898" s="129"/>
      <c r="BR898" s="129"/>
    </row>
    <row r="899" ht="14.25" customHeight="1">
      <c r="AA899" s="129"/>
      <c r="AB899" s="129"/>
      <c r="AC899" s="129"/>
      <c r="AD899" s="129"/>
      <c r="AK899" s="129"/>
      <c r="AL899" s="129"/>
      <c r="AM899" s="129"/>
      <c r="AN899" s="129"/>
      <c r="AO899" s="129"/>
      <c r="AP899" s="129"/>
      <c r="AQ899" s="129"/>
      <c r="AT899" s="129"/>
      <c r="AU899" s="129"/>
      <c r="AV899" s="129"/>
      <c r="AY899" s="129"/>
      <c r="AZ899" s="129"/>
      <c r="BA899" s="129"/>
      <c r="BB899" s="129"/>
      <c r="BC899" s="129"/>
      <c r="BD899" s="129"/>
      <c r="BE899" s="129"/>
      <c r="BF899" s="129"/>
      <c r="BG899" s="129"/>
      <c r="BH899" s="129"/>
      <c r="BI899" s="129"/>
      <c r="BJ899" s="129"/>
      <c r="BK899" s="129"/>
      <c r="BL899" s="129"/>
      <c r="BM899" s="129"/>
      <c r="BN899" s="129"/>
      <c r="BO899" s="129"/>
      <c r="BP899" s="129"/>
      <c r="BQ899" s="129"/>
      <c r="BR899" s="129"/>
    </row>
    <row r="900" ht="14.25" customHeight="1">
      <c r="AA900" s="129"/>
      <c r="AB900" s="129"/>
      <c r="AC900" s="129"/>
      <c r="AD900" s="129"/>
      <c r="AK900" s="129"/>
      <c r="AL900" s="129"/>
      <c r="AM900" s="129"/>
      <c r="AN900" s="129"/>
      <c r="AO900" s="129"/>
      <c r="AP900" s="129"/>
      <c r="AQ900" s="129"/>
      <c r="AT900" s="129"/>
      <c r="AU900" s="129"/>
      <c r="AV900" s="129"/>
      <c r="AY900" s="129"/>
      <c r="AZ900" s="129"/>
      <c r="BA900" s="129"/>
      <c r="BB900" s="129"/>
      <c r="BC900" s="129"/>
      <c r="BD900" s="129"/>
      <c r="BE900" s="129"/>
      <c r="BF900" s="129"/>
      <c r="BG900" s="129"/>
      <c r="BH900" s="129"/>
      <c r="BI900" s="129"/>
      <c r="BJ900" s="129"/>
      <c r="BK900" s="129"/>
      <c r="BL900" s="129"/>
      <c r="BM900" s="129"/>
      <c r="BN900" s="129"/>
      <c r="BO900" s="129"/>
      <c r="BP900" s="129"/>
      <c r="BQ900" s="129"/>
      <c r="BR900" s="129"/>
    </row>
    <row r="901" ht="14.25" customHeight="1">
      <c r="AA901" s="129"/>
      <c r="AB901" s="129"/>
      <c r="AC901" s="129"/>
      <c r="AD901" s="129"/>
      <c r="AK901" s="129"/>
      <c r="AL901" s="129"/>
      <c r="AM901" s="129"/>
      <c r="AN901" s="129"/>
      <c r="AO901" s="129"/>
      <c r="AP901" s="129"/>
      <c r="AQ901" s="129"/>
      <c r="AT901" s="129"/>
      <c r="AU901" s="129"/>
      <c r="AV901" s="129"/>
      <c r="AY901" s="129"/>
      <c r="AZ901" s="129"/>
      <c r="BA901" s="129"/>
      <c r="BB901" s="129"/>
      <c r="BC901" s="129"/>
      <c r="BD901" s="129"/>
      <c r="BE901" s="129"/>
      <c r="BF901" s="129"/>
      <c r="BG901" s="129"/>
      <c r="BH901" s="129"/>
      <c r="BI901" s="129"/>
      <c r="BJ901" s="129"/>
      <c r="BK901" s="129"/>
      <c r="BL901" s="129"/>
      <c r="BM901" s="129"/>
      <c r="BN901" s="129"/>
      <c r="BO901" s="129"/>
      <c r="BP901" s="129"/>
      <c r="BQ901" s="129"/>
      <c r="BR901" s="129"/>
    </row>
    <row r="902" ht="14.25" customHeight="1">
      <c r="AA902" s="129"/>
      <c r="AB902" s="129"/>
      <c r="AC902" s="129"/>
      <c r="AD902" s="129"/>
      <c r="AK902" s="129"/>
      <c r="AL902" s="129"/>
      <c r="AM902" s="129"/>
      <c r="AN902" s="129"/>
      <c r="AO902" s="129"/>
      <c r="AP902" s="129"/>
      <c r="AQ902" s="129"/>
      <c r="AT902" s="129"/>
      <c r="AU902" s="129"/>
      <c r="AV902" s="129"/>
      <c r="AY902" s="129"/>
      <c r="AZ902" s="129"/>
      <c r="BA902" s="129"/>
      <c r="BB902" s="129"/>
      <c r="BC902" s="129"/>
      <c r="BD902" s="129"/>
      <c r="BE902" s="129"/>
      <c r="BF902" s="129"/>
      <c r="BG902" s="129"/>
      <c r="BH902" s="129"/>
      <c r="BI902" s="129"/>
      <c r="BJ902" s="129"/>
      <c r="BK902" s="129"/>
      <c r="BL902" s="129"/>
      <c r="BM902" s="129"/>
      <c r="BN902" s="129"/>
      <c r="BO902" s="129"/>
      <c r="BP902" s="129"/>
      <c r="BQ902" s="129"/>
      <c r="BR902" s="129"/>
    </row>
    <row r="903" ht="14.25" customHeight="1">
      <c r="AA903" s="129"/>
      <c r="AB903" s="129"/>
      <c r="AC903" s="129"/>
      <c r="AD903" s="129"/>
      <c r="AK903" s="129"/>
      <c r="AL903" s="129"/>
      <c r="AM903" s="129"/>
      <c r="AN903" s="129"/>
      <c r="AO903" s="129"/>
      <c r="AP903" s="129"/>
      <c r="AQ903" s="129"/>
      <c r="AT903" s="129"/>
      <c r="AU903" s="129"/>
      <c r="AV903" s="129"/>
      <c r="AY903" s="129"/>
      <c r="AZ903" s="129"/>
      <c r="BA903" s="129"/>
      <c r="BB903" s="129"/>
      <c r="BC903" s="129"/>
      <c r="BD903" s="129"/>
      <c r="BE903" s="129"/>
      <c r="BF903" s="129"/>
      <c r="BG903" s="129"/>
      <c r="BH903" s="129"/>
      <c r="BI903" s="129"/>
      <c r="BJ903" s="129"/>
      <c r="BK903" s="129"/>
      <c r="BL903" s="129"/>
      <c r="BM903" s="129"/>
      <c r="BN903" s="129"/>
      <c r="BO903" s="129"/>
      <c r="BP903" s="129"/>
      <c r="BQ903" s="129"/>
      <c r="BR903" s="129"/>
    </row>
    <row r="904" ht="14.25" customHeight="1">
      <c r="AA904" s="129"/>
      <c r="AB904" s="129"/>
      <c r="AC904" s="129"/>
      <c r="AD904" s="129"/>
      <c r="AK904" s="129"/>
      <c r="AL904" s="129"/>
      <c r="AM904" s="129"/>
      <c r="AN904" s="129"/>
      <c r="AO904" s="129"/>
      <c r="AP904" s="129"/>
      <c r="AQ904" s="129"/>
      <c r="AT904" s="129"/>
      <c r="AU904" s="129"/>
      <c r="AV904" s="129"/>
      <c r="AY904" s="129"/>
      <c r="AZ904" s="129"/>
      <c r="BA904" s="129"/>
      <c r="BB904" s="129"/>
      <c r="BC904" s="129"/>
      <c r="BD904" s="129"/>
      <c r="BE904" s="129"/>
      <c r="BF904" s="129"/>
      <c r="BG904" s="129"/>
      <c r="BH904" s="129"/>
      <c r="BI904" s="129"/>
      <c r="BJ904" s="129"/>
      <c r="BK904" s="129"/>
      <c r="BL904" s="129"/>
      <c r="BM904" s="129"/>
      <c r="BN904" s="129"/>
      <c r="BO904" s="129"/>
      <c r="BP904" s="129"/>
      <c r="BQ904" s="129"/>
      <c r="BR904" s="129"/>
    </row>
    <row r="905" ht="14.25" customHeight="1">
      <c r="AA905" s="129"/>
      <c r="AB905" s="129"/>
      <c r="AC905" s="129"/>
      <c r="AD905" s="129"/>
      <c r="AK905" s="129"/>
      <c r="AL905" s="129"/>
      <c r="AM905" s="129"/>
      <c r="AN905" s="129"/>
      <c r="AO905" s="129"/>
      <c r="AP905" s="129"/>
      <c r="AQ905" s="129"/>
      <c r="AT905" s="129"/>
      <c r="AU905" s="129"/>
      <c r="AV905" s="129"/>
      <c r="AY905" s="129"/>
      <c r="AZ905" s="129"/>
      <c r="BA905" s="129"/>
      <c r="BB905" s="129"/>
      <c r="BC905" s="129"/>
      <c r="BD905" s="129"/>
      <c r="BE905" s="129"/>
      <c r="BF905" s="129"/>
      <c r="BG905" s="129"/>
      <c r="BH905" s="129"/>
      <c r="BI905" s="129"/>
      <c r="BJ905" s="129"/>
      <c r="BK905" s="129"/>
      <c r="BL905" s="129"/>
      <c r="BM905" s="129"/>
      <c r="BN905" s="129"/>
      <c r="BO905" s="129"/>
      <c r="BP905" s="129"/>
      <c r="BQ905" s="129"/>
      <c r="BR905" s="129"/>
    </row>
    <row r="906" ht="14.25" customHeight="1">
      <c r="AA906" s="129"/>
      <c r="AB906" s="129"/>
      <c r="AC906" s="129"/>
      <c r="AD906" s="129"/>
      <c r="AK906" s="129"/>
      <c r="AL906" s="129"/>
      <c r="AM906" s="129"/>
      <c r="AN906" s="129"/>
      <c r="AO906" s="129"/>
      <c r="AP906" s="129"/>
      <c r="AQ906" s="129"/>
      <c r="AT906" s="129"/>
      <c r="AU906" s="129"/>
      <c r="AV906" s="129"/>
      <c r="AY906" s="129"/>
      <c r="AZ906" s="129"/>
      <c r="BA906" s="129"/>
      <c r="BB906" s="129"/>
      <c r="BC906" s="129"/>
      <c r="BD906" s="129"/>
      <c r="BE906" s="129"/>
      <c r="BF906" s="129"/>
      <c r="BG906" s="129"/>
      <c r="BH906" s="129"/>
      <c r="BI906" s="129"/>
      <c r="BJ906" s="129"/>
      <c r="BK906" s="129"/>
      <c r="BL906" s="129"/>
      <c r="BM906" s="129"/>
      <c r="BN906" s="129"/>
      <c r="BO906" s="129"/>
      <c r="BP906" s="129"/>
      <c r="BQ906" s="129"/>
      <c r="BR906" s="129"/>
    </row>
    <row r="907" ht="14.25" customHeight="1">
      <c r="AA907" s="129"/>
      <c r="AB907" s="129"/>
      <c r="AC907" s="129"/>
      <c r="AD907" s="129"/>
      <c r="AK907" s="129"/>
      <c r="AL907" s="129"/>
      <c r="AM907" s="129"/>
      <c r="AN907" s="129"/>
      <c r="AO907" s="129"/>
      <c r="AP907" s="129"/>
      <c r="AQ907" s="129"/>
      <c r="AT907" s="129"/>
      <c r="AU907" s="129"/>
      <c r="AV907" s="129"/>
      <c r="AY907" s="129"/>
      <c r="AZ907" s="129"/>
      <c r="BA907" s="129"/>
      <c r="BB907" s="129"/>
      <c r="BC907" s="129"/>
      <c r="BD907" s="129"/>
      <c r="BE907" s="129"/>
      <c r="BF907" s="129"/>
      <c r="BG907" s="129"/>
      <c r="BH907" s="129"/>
      <c r="BI907" s="129"/>
      <c r="BJ907" s="129"/>
      <c r="BK907" s="129"/>
      <c r="BL907" s="129"/>
      <c r="BM907" s="129"/>
      <c r="BN907" s="129"/>
      <c r="BO907" s="129"/>
      <c r="BP907" s="129"/>
      <c r="BQ907" s="129"/>
      <c r="BR907" s="129"/>
    </row>
    <row r="908" ht="14.25" customHeight="1">
      <c r="AA908" s="129"/>
      <c r="AB908" s="129"/>
      <c r="AC908" s="129"/>
      <c r="AD908" s="129"/>
      <c r="AK908" s="129"/>
      <c r="AL908" s="129"/>
      <c r="AM908" s="129"/>
      <c r="AN908" s="129"/>
      <c r="AO908" s="129"/>
      <c r="AP908" s="129"/>
      <c r="AQ908" s="129"/>
      <c r="AT908" s="129"/>
      <c r="AU908" s="129"/>
      <c r="AV908" s="129"/>
      <c r="AY908" s="129"/>
      <c r="AZ908" s="129"/>
      <c r="BA908" s="129"/>
      <c r="BB908" s="129"/>
      <c r="BC908" s="129"/>
      <c r="BD908" s="129"/>
      <c r="BE908" s="129"/>
      <c r="BF908" s="129"/>
      <c r="BG908" s="129"/>
      <c r="BH908" s="129"/>
      <c r="BI908" s="129"/>
      <c r="BJ908" s="129"/>
      <c r="BK908" s="129"/>
      <c r="BL908" s="129"/>
      <c r="BM908" s="129"/>
      <c r="BN908" s="129"/>
      <c r="BO908" s="129"/>
      <c r="BP908" s="129"/>
      <c r="BQ908" s="129"/>
      <c r="BR908" s="129"/>
    </row>
    <row r="909" ht="14.25" customHeight="1">
      <c r="AA909" s="129"/>
      <c r="AB909" s="129"/>
      <c r="AC909" s="129"/>
      <c r="AD909" s="129"/>
      <c r="AK909" s="129"/>
      <c r="AL909" s="129"/>
      <c r="AM909" s="129"/>
      <c r="AN909" s="129"/>
      <c r="AO909" s="129"/>
      <c r="AP909" s="129"/>
      <c r="AQ909" s="129"/>
      <c r="AT909" s="129"/>
      <c r="AU909" s="129"/>
      <c r="AV909" s="129"/>
      <c r="AY909" s="129"/>
      <c r="AZ909" s="129"/>
      <c r="BA909" s="129"/>
      <c r="BB909" s="129"/>
      <c r="BC909" s="129"/>
      <c r="BD909" s="129"/>
      <c r="BE909" s="129"/>
      <c r="BF909" s="129"/>
      <c r="BG909" s="129"/>
      <c r="BH909" s="129"/>
      <c r="BI909" s="129"/>
      <c r="BJ909" s="129"/>
      <c r="BK909" s="129"/>
      <c r="BL909" s="129"/>
      <c r="BM909" s="129"/>
      <c r="BN909" s="129"/>
      <c r="BO909" s="129"/>
      <c r="BP909" s="129"/>
      <c r="BQ909" s="129"/>
      <c r="BR909" s="129"/>
    </row>
    <row r="910" ht="14.25" customHeight="1">
      <c r="AA910" s="129"/>
      <c r="AB910" s="129"/>
      <c r="AC910" s="129"/>
      <c r="AD910" s="129"/>
      <c r="AK910" s="129"/>
      <c r="AL910" s="129"/>
      <c r="AM910" s="129"/>
      <c r="AN910" s="129"/>
      <c r="AO910" s="129"/>
      <c r="AP910" s="129"/>
      <c r="AQ910" s="129"/>
      <c r="AT910" s="129"/>
      <c r="AU910" s="129"/>
      <c r="AV910" s="129"/>
      <c r="AY910" s="129"/>
      <c r="AZ910" s="129"/>
      <c r="BA910" s="129"/>
      <c r="BB910" s="129"/>
      <c r="BC910" s="129"/>
      <c r="BD910" s="129"/>
      <c r="BE910" s="129"/>
      <c r="BF910" s="129"/>
      <c r="BG910" s="129"/>
      <c r="BH910" s="129"/>
      <c r="BI910" s="129"/>
      <c r="BJ910" s="129"/>
      <c r="BK910" s="129"/>
      <c r="BL910" s="129"/>
      <c r="BM910" s="129"/>
      <c r="BN910" s="129"/>
      <c r="BO910" s="129"/>
      <c r="BP910" s="129"/>
      <c r="BQ910" s="129"/>
      <c r="BR910" s="129"/>
    </row>
    <row r="911" ht="14.25" customHeight="1">
      <c r="AA911" s="129"/>
      <c r="AB911" s="129"/>
      <c r="AC911" s="129"/>
      <c r="AD911" s="129"/>
      <c r="AK911" s="129"/>
      <c r="AL911" s="129"/>
      <c r="AM911" s="129"/>
      <c r="AN911" s="129"/>
      <c r="AO911" s="129"/>
      <c r="AP911" s="129"/>
      <c r="AQ911" s="129"/>
      <c r="AT911" s="129"/>
      <c r="AU911" s="129"/>
      <c r="AV911" s="129"/>
      <c r="AY911" s="129"/>
      <c r="AZ911" s="129"/>
      <c r="BA911" s="129"/>
      <c r="BB911" s="129"/>
      <c r="BC911" s="129"/>
      <c r="BD911" s="129"/>
      <c r="BE911" s="129"/>
      <c r="BF911" s="129"/>
      <c r="BG911" s="129"/>
      <c r="BH911" s="129"/>
      <c r="BI911" s="129"/>
      <c r="BJ911" s="129"/>
      <c r="BK911" s="129"/>
      <c r="BL911" s="129"/>
      <c r="BM911" s="129"/>
      <c r="BN911" s="129"/>
      <c r="BO911" s="129"/>
      <c r="BP911" s="129"/>
      <c r="BQ911" s="129"/>
      <c r="BR911" s="129"/>
    </row>
    <row r="912" ht="14.25" customHeight="1">
      <c r="AA912" s="129"/>
      <c r="AB912" s="129"/>
      <c r="AC912" s="129"/>
      <c r="AD912" s="129"/>
      <c r="AK912" s="129"/>
      <c r="AL912" s="129"/>
      <c r="AM912" s="129"/>
      <c r="AN912" s="129"/>
      <c r="AO912" s="129"/>
      <c r="AP912" s="129"/>
      <c r="AQ912" s="129"/>
      <c r="AT912" s="129"/>
      <c r="AU912" s="129"/>
      <c r="AV912" s="129"/>
      <c r="AY912" s="129"/>
      <c r="AZ912" s="129"/>
      <c r="BA912" s="129"/>
      <c r="BB912" s="129"/>
      <c r="BC912" s="129"/>
      <c r="BD912" s="129"/>
      <c r="BE912" s="129"/>
      <c r="BF912" s="129"/>
      <c r="BG912" s="129"/>
      <c r="BH912" s="129"/>
      <c r="BI912" s="129"/>
      <c r="BJ912" s="129"/>
      <c r="BK912" s="129"/>
      <c r="BL912" s="129"/>
      <c r="BM912" s="129"/>
      <c r="BN912" s="129"/>
      <c r="BO912" s="129"/>
      <c r="BP912" s="129"/>
      <c r="BQ912" s="129"/>
      <c r="BR912" s="129"/>
    </row>
    <row r="913" ht="14.25" customHeight="1">
      <c r="AA913" s="129"/>
      <c r="AB913" s="129"/>
      <c r="AC913" s="129"/>
      <c r="AD913" s="129"/>
      <c r="AK913" s="129"/>
      <c r="AL913" s="129"/>
      <c r="AM913" s="129"/>
      <c r="AN913" s="129"/>
      <c r="AO913" s="129"/>
      <c r="AP913" s="129"/>
      <c r="AQ913" s="129"/>
      <c r="AT913" s="129"/>
      <c r="AU913" s="129"/>
      <c r="AV913" s="129"/>
      <c r="AY913" s="129"/>
      <c r="AZ913" s="129"/>
      <c r="BA913" s="129"/>
      <c r="BB913" s="129"/>
      <c r="BC913" s="129"/>
      <c r="BD913" s="129"/>
      <c r="BE913" s="129"/>
      <c r="BF913" s="129"/>
      <c r="BG913" s="129"/>
      <c r="BH913" s="129"/>
      <c r="BI913" s="129"/>
      <c r="BJ913" s="129"/>
      <c r="BK913" s="129"/>
      <c r="BL913" s="129"/>
      <c r="BM913" s="129"/>
      <c r="BN913" s="129"/>
      <c r="BO913" s="129"/>
      <c r="BP913" s="129"/>
      <c r="BQ913" s="129"/>
      <c r="BR913" s="129"/>
    </row>
    <row r="914" ht="14.25" customHeight="1">
      <c r="AA914" s="129"/>
      <c r="AB914" s="129"/>
      <c r="AC914" s="129"/>
      <c r="AD914" s="129"/>
      <c r="AK914" s="129"/>
      <c r="AL914" s="129"/>
      <c r="AM914" s="129"/>
      <c r="AN914" s="129"/>
      <c r="AO914" s="129"/>
      <c r="AP914" s="129"/>
      <c r="AQ914" s="129"/>
      <c r="AT914" s="129"/>
      <c r="AU914" s="129"/>
      <c r="AV914" s="129"/>
      <c r="AY914" s="129"/>
      <c r="AZ914" s="129"/>
      <c r="BA914" s="129"/>
      <c r="BB914" s="129"/>
      <c r="BC914" s="129"/>
      <c r="BD914" s="129"/>
      <c r="BE914" s="129"/>
      <c r="BF914" s="129"/>
      <c r="BG914" s="129"/>
      <c r="BH914" s="129"/>
      <c r="BI914" s="129"/>
      <c r="BJ914" s="129"/>
      <c r="BK914" s="129"/>
      <c r="BL914" s="129"/>
      <c r="BM914" s="129"/>
      <c r="BN914" s="129"/>
      <c r="BO914" s="129"/>
      <c r="BP914" s="129"/>
      <c r="BQ914" s="129"/>
      <c r="BR914" s="129"/>
    </row>
    <row r="915" ht="14.25" customHeight="1">
      <c r="AA915" s="129"/>
      <c r="AB915" s="129"/>
      <c r="AC915" s="129"/>
      <c r="AD915" s="129"/>
      <c r="AK915" s="129"/>
      <c r="AL915" s="129"/>
      <c r="AM915" s="129"/>
      <c r="AN915" s="129"/>
      <c r="AO915" s="129"/>
      <c r="AP915" s="129"/>
      <c r="AQ915" s="129"/>
      <c r="AT915" s="129"/>
      <c r="AU915" s="129"/>
      <c r="AV915" s="129"/>
      <c r="AY915" s="129"/>
      <c r="AZ915" s="129"/>
      <c r="BA915" s="129"/>
      <c r="BB915" s="129"/>
      <c r="BC915" s="129"/>
      <c r="BD915" s="129"/>
      <c r="BE915" s="129"/>
      <c r="BF915" s="129"/>
      <c r="BG915" s="129"/>
      <c r="BH915" s="129"/>
      <c r="BI915" s="129"/>
      <c r="BJ915" s="129"/>
      <c r="BK915" s="129"/>
      <c r="BL915" s="129"/>
      <c r="BM915" s="129"/>
      <c r="BN915" s="129"/>
      <c r="BO915" s="129"/>
      <c r="BP915" s="129"/>
      <c r="BQ915" s="129"/>
      <c r="BR915" s="129"/>
    </row>
    <row r="916" ht="14.25" customHeight="1">
      <c r="AA916" s="129"/>
      <c r="AB916" s="129"/>
      <c r="AC916" s="129"/>
      <c r="AD916" s="129"/>
      <c r="AK916" s="129"/>
      <c r="AL916" s="129"/>
      <c r="AM916" s="129"/>
      <c r="AN916" s="129"/>
      <c r="AO916" s="129"/>
      <c r="AP916" s="129"/>
      <c r="AQ916" s="129"/>
      <c r="AT916" s="129"/>
      <c r="AU916" s="129"/>
      <c r="AV916" s="129"/>
      <c r="AY916" s="129"/>
      <c r="AZ916" s="129"/>
      <c r="BA916" s="129"/>
      <c r="BB916" s="129"/>
      <c r="BC916" s="129"/>
      <c r="BD916" s="129"/>
      <c r="BE916" s="129"/>
      <c r="BF916" s="129"/>
      <c r="BG916" s="129"/>
      <c r="BH916" s="129"/>
      <c r="BI916" s="129"/>
      <c r="BJ916" s="129"/>
      <c r="BK916" s="129"/>
      <c r="BL916" s="129"/>
      <c r="BM916" s="129"/>
      <c r="BN916" s="129"/>
      <c r="BO916" s="129"/>
      <c r="BP916" s="129"/>
      <c r="BQ916" s="129"/>
      <c r="BR916" s="129"/>
    </row>
    <row r="917" ht="14.25" customHeight="1">
      <c r="AA917" s="129"/>
      <c r="AB917" s="129"/>
      <c r="AC917" s="129"/>
      <c r="AD917" s="129"/>
      <c r="AK917" s="129"/>
      <c r="AL917" s="129"/>
      <c r="AM917" s="129"/>
      <c r="AN917" s="129"/>
      <c r="AO917" s="129"/>
      <c r="AP917" s="129"/>
      <c r="AQ917" s="129"/>
      <c r="AT917" s="129"/>
      <c r="AU917" s="129"/>
      <c r="AV917" s="129"/>
      <c r="AY917" s="129"/>
      <c r="AZ917" s="129"/>
      <c r="BA917" s="129"/>
      <c r="BB917" s="129"/>
      <c r="BC917" s="129"/>
      <c r="BD917" s="129"/>
      <c r="BE917" s="129"/>
      <c r="BF917" s="129"/>
      <c r="BG917" s="129"/>
      <c r="BH917" s="129"/>
      <c r="BI917" s="129"/>
      <c r="BJ917" s="129"/>
      <c r="BK917" s="129"/>
      <c r="BL917" s="129"/>
      <c r="BM917" s="129"/>
      <c r="BN917" s="129"/>
      <c r="BO917" s="129"/>
      <c r="BP917" s="129"/>
      <c r="BQ917" s="129"/>
      <c r="BR917" s="129"/>
    </row>
    <row r="918" ht="14.25" customHeight="1">
      <c r="AA918" s="129"/>
      <c r="AB918" s="129"/>
      <c r="AC918" s="129"/>
      <c r="AD918" s="129"/>
      <c r="AK918" s="129"/>
      <c r="AL918" s="129"/>
      <c r="AM918" s="129"/>
      <c r="AN918" s="129"/>
      <c r="AO918" s="129"/>
      <c r="AP918" s="129"/>
      <c r="AQ918" s="129"/>
      <c r="AT918" s="129"/>
      <c r="AU918" s="129"/>
      <c r="AV918" s="129"/>
      <c r="AY918" s="129"/>
      <c r="AZ918" s="129"/>
      <c r="BA918" s="129"/>
      <c r="BB918" s="129"/>
      <c r="BC918" s="129"/>
      <c r="BD918" s="129"/>
      <c r="BE918" s="129"/>
      <c r="BF918" s="129"/>
      <c r="BG918" s="129"/>
      <c r="BH918" s="129"/>
      <c r="BI918" s="129"/>
      <c r="BJ918" s="129"/>
      <c r="BK918" s="129"/>
      <c r="BL918" s="129"/>
      <c r="BM918" s="129"/>
      <c r="BN918" s="129"/>
      <c r="BO918" s="129"/>
      <c r="BP918" s="129"/>
      <c r="BQ918" s="129"/>
      <c r="BR918" s="129"/>
    </row>
    <row r="919" ht="14.25" customHeight="1">
      <c r="AA919" s="129"/>
      <c r="AB919" s="129"/>
      <c r="AC919" s="129"/>
      <c r="AD919" s="129"/>
      <c r="AK919" s="129"/>
      <c r="AL919" s="129"/>
      <c r="AM919" s="129"/>
      <c r="AN919" s="129"/>
      <c r="AO919" s="129"/>
      <c r="AP919" s="129"/>
      <c r="AQ919" s="129"/>
      <c r="AT919" s="129"/>
      <c r="AU919" s="129"/>
      <c r="AV919" s="129"/>
      <c r="AY919" s="129"/>
      <c r="AZ919" s="129"/>
      <c r="BA919" s="129"/>
      <c r="BB919" s="129"/>
      <c r="BC919" s="129"/>
      <c r="BD919" s="129"/>
      <c r="BE919" s="129"/>
      <c r="BF919" s="129"/>
      <c r="BG919" s="129"/>
      <c r="BH919" s="129"/>
      <c r="BI919" s="129"/>
      <c r="BJ919" s="129"/>
      <c r="BK919" s="129"/>
      <c r="BL919" s="129"/>
      <c r="BM919" s="129"/>
      <c r="BN919" s="129"/>
      <c r="BO919" s="129"/>
      <c r="BP919" s="129"/>
      <c r="BQ919" s="129"/>
      <c r="BR919" s="129"/>
    </row>
    <row r="920" ht="14.25" customHeight="1">
      <c r="AA920" s="129"/>
      <c r="AB920" s="129"/>
      <c r="AC920" s="129"/>
      <c r="AD920" s="129"/>
      <c r="AK920" s="129"/>
      <c r="AL920" s="129"/>
      <c r="AM920" s="129"/>
      <c r="AN920" s="129"/>
      <c r="AO920" s="129"/>
      <c r="AP920" s="129"/>
      <c r="AQ920" s="129"/>
      <c r="AT920" s="129"/>
      <c r="AU920" s="129"/>
      <c r="AV920" s="129"/>
      <c r="AY920" s="129"/>
      <c r="AZ920" s="129"/>
      <c r="BA920" s="129"/>
      <c r="BB920" s="129"/>
      <c r="BC920" s="129"/>
      <c r="BD920" s="129"/>
      <c r="BE920" s="129"/>
      <c r="BF920" s="129"/>
      <c r="BG920" s="129"/>
      <c r="BH920" s="129"/>
      <c r="BI920" s="129"/>
      <c r="BJ920" s="129"/>
      <c r="BK920" s="129"/>
      <c r="BL920" s="129"/>
      <c r="BM920" s="129"/>
      <c r="BN920" s="129"/>
      <c r="BO920" s="129"/>
      <c r="BP920" s="129"/>
      <c r="BQ920" s="129"/>
      <c r="BR920" s="129"/>
    </row>
    <row r="921" ht="14.25" customHeight="1">
      <c r="AA921" s="129"/>
      <c r="AB921" s="129"/>
      <c r="AC921" s="129"/>
      <c r="AD921" s="129"/>
      <c r="AK921" s="129"/>
      <c r="AL921" s="129"/>
      <c r="AM921" s="129"/>
      <c r="AN921" s="129"/>
      <c r="AO921" s="129"/>
      <c r="AP921" s="129"/>
      <c r="AQ921" s="129"/>
      <c r="AT921" s="129"/>
      <c r="AU921" s="129"/>
      <c r="AV921" s="129"/>
      <c r="AY921" s="129"/>
      <c r="AZ921" s="129"/>
      <c r="BA921" s="129"/>
      <c r="BB921" s="129"/>
      <c r="BC921" s="129"/>
      <c r="BD921" s="129"/>
      <c r="BE921" s="129"/>
      <c r="BF921" s="129"/>
      <c r="BG921" s="129"/>
      <c r="BH921" s="129"/>
      <c r="BI921" s="129"/>
      <c r="BJ921" s="129"/>
      <c r="BK921" s="129"/>
      <c r="BL921" s="129"/>
      <c r="BM921" s="129"/>
      <c r="BN921" s="129"/>
      <c r="BO921" s="129"/>
      <c r="BP921" s="129"/>
      <c r="BQ921" s="129"/>
      <c r="BR921" s="129"/>
    </row>
    <row r="922" ht="14.25" customHeight="1">
      <c r="AA922" s="129"/>
      <c r="AB922" s="129"/>
      <c r="AC922" s="129"/>
      <c r="AD922" s="129"/>
      <c r="AK922" s="129"/>
      <c r="AL922" s="129"/>
      <c r="AM922" s="129"/>
      <c r="AN922" s="129"/>
      <c r="AO922" s="129"/>
      <c r="AP922" s="129"/>
      <c r="AQ922" s="129"/>
      <c r="AT922" s="129"/>
      <c r="AU922" s="129"/>
      <c r="AV922" s="129"/>
      <c r="AY922" s="129"/>
      <c r="AZ922" s="129"/>
      <c r="BA922" s="129"/>
      <c r="BB922" s="129"/>
      <c r="BC922" s="129"/>
      <c r="BD922" s="129"/>
      <c r="BE922" s="129"/>
      <c r="BF922" s="129"/>
      <c r="BG922" s="129"/>
      <c r="BH922" s="129"/>
      <c r="BI922" s="129"/>
      <c r="BJ922" s="129"/>
      <c r="BK922" s="129"/>
      <c r="BL922" s="129"/>
      <c r="BM922" s="129"/>
      <c r="BN922" s="129"/>
      <c r="BO922" s="129"/>
      <c r="BP922" s="129"/>
      <c r="BQ922" s="129"/>
      <c r="BR922" s="129"/>
    </row>
    <row r="923" ht="14.25" customHeight="1">
      <c r="AA923" s="129"/>
      <c r="AB923" s="129"/>
      <c r="AC923" s="129"/>
      <c r="AD923" s="129"/>
      <c r="AK923" s="129"/>
      <c r="AL923" s="129"/>
      <c r="AM923" s="129"/>
      <c r="AN923" s="129"/>
      <c r="AO923" s="129"/>
      <c r="AP923" s="129"/>
      <c r="AQ923" s="129"/>
      <c r="AT923" s="129"/>
      <c r="AU923" s="129"/>
      <c r="AV923" s="129"/>
      <c r="AY923" s="129"/>
      <c r="AZ923" s="129"/>
      <c r="BA923" s="129"/>
      <c r="BB923" s="129"/>
      <c r="BC923" s="129"/>
      <c r="BD923" s="129"/>
      <c r="BE923" s="129"/>
      <c r="BF923" s="129"/>
      <c r="BG923" s="129"/>
      <c r="BH923" s="129"/>
      <c r="BI923" s="129"/>
      <c r="BJ923" s="129"/>
      <c r="BK923" s="129"/>
      <c r="BL923" s="129"/>
      <c r="BM923" s="129"/>
      <c r="BN923" s="129"/>
      <c r="BO923" s="129"/>
      <c r="BP923" s="129"/>
      <c r="BQ923" s="129"/>
      <c r="BR923" s="129"/>
    </row>
    <row r="924" ht="14.25" customHeight="1">
      <c r="AA924" s="129"/>
      <c r="AB924" s="129"/>
      <c r="AC924" s="129"/>
      <c r="AD924" s="129"/>
      <c r="AK924" s="129"/>
      <c r="AL924" s="129"/>
      <c r="AM924" s="129"/>
      <c r="AN924" s="129"/>
      <c r="AO924" s="129"/>
      <c r="AP924" s="129"/>
      <c r="AQ924" s="129"/>
      <c r="AT924" s="129"/>
      <c r="AU924" s="129"/>
      <c r="AV924" s="129"/>
      <c r="AY924" s="129"/>
      <c r="AZ924" s="129"/>
      <c r="BA924" s="129"/>
      <c r="BB924" s="129"/>
      <c r="BC924" s="129"/>
      <c r="BD924" s="129"/>
      <c r="BE924" s="129"/>
      <c r="BF924" s="129"/>
      <c r="BG924" s="129"/>
      <c r="BH924" s="129"/>
      <c r="BI924" s="129"/>
      <c r="BJ924" s="129"/>
      <c r="BK924" s="129"/>
      <c r="BL924" s="129"/>
      <c r="BM924" s="129"/>
      <c r="BN924" s="129"/>
      <c r="BO924" s="129"/>
      <c r="BP924" s="129"/>
      <c r="BQ924" s="129"/>
      <c r="BR924" s="129"/>
    </row>
    <row r="925" ht="14.25" customHeight="1">
      <c r="AA925" s="129"/>
      <c r="AB925" s="129"/>
      <c r="AC925" s="129"/>
      <c r="AD925" s="129"/>
      <c r="AK925" s="129"/>
      <c r="AL925" s="129"/>
      <c r="AM925" s="129"/>
      <c r="AN925" s="129"/>
      <c r="AO925" s="129"/>
      <c r="AP925" s="129"/>
      <c r="AQ925" s="129"/>
      <c r="AT925" s="129"/>
      <c r="AU925" s="129"/>
      <c r="AV925" s="129"/>
      <c r="AY925" s="129"/>
      <c r="AZ925" s="129"/>
      <c r="BA925" s="129"/>
      <c r="BB925" s="129"/>
      <c r="BC925" s="129"/>
      <c r="BD925" s="129"/>
      <c r="BE925" s="129"/>
      <c r="BF925" s="129"/>
      <c r="BG925" s="129"/>
      <c r="BH925" s="129"/>
      <c r="BI925" s="129"/>
      <c r="BJ925" s="129"/>
      <c r="BK925" s="129"/>
      <c r="BL925" s="129"/>
      <c r="BM925" s="129"/>
      <c r="BN925" s="129"/>
      <c r="BO925" s="129"/>
      <c r="BP925" s="129"/>
      <c r="BQ925" s="129"/>
      <c r="BR925" s="129"/>
    </row>
    <row r="926" ht="14.25" customHeight="1">
      <c r="AA926" s="129"/>
      <c r="AB926" s="129"/>
      <c r="AC926" s="129"/>
      <c r="AD926" s="129"/>
      <c r="AK926" s="129"/>
      <c r="AL926" s="129"/>
      <c r="AM926" s="129"/>
      <c r="AN926" s="129"/>
      <c r="AO926" s="129"/>
      <c r="AP926" s="129"/>
      <c r="AQ926" s="129"/>
      <c r="AT926" s="129"/>
      <c r="AU926" s="129"/>
      <c r="AV926" s="129"/>
      <c r="AY926" s="129"/>
      <c r="AZ926" s="129"/>
      <c r="BA926" s="129"/>
      <c r="BB926" s="129"/>
      <c r="BC926" s="129"/>
      <c r="BD926" s="129"/>
      <c r="BE926" s="129"/>
      <c r="BF926" s="129"/>
      <c r="BG926" s="129"/>
      <c r="BH926" s="129"/>
      <c r="BI926" s="129"/>
      <c r="BJ926" s="129"/>
      <c r="BK926" s="129"/>
      <c r="BL926" s="129"/>
      <c r="BM926" s="129"/>
      <c r="BN926" s="129"/>
      <c r="BO926" s="129"/>
      <c r="BP926" s="129"/>
      <c r="BQ926" s="129"/>
      <c r="BR926" s="129"/>
    </row>
    <row r="927" ht="14.25" customHeight="1">
      <c r="AA927" s="129"/>
      <c r="AB927" s="129"/>
      <c r="AC927" s="129"/>
      <c r="AD927" s="129"/>
      <c r="AK927" s="129"/>
      <c r="AL927" s="129"/>
      <c r="AM927" s="129"/>
      <c r="AN927" s="129"/>
      <c r="AO927" s="129"/>
      <c r="AP927" s="129"/>
      <c r="AQ927" s="129"/>
      <c r="AT927" s="129"/>
      <c r="AU927" s="129"/>
      <c r="AV927" s="129"/>
      <c r="AY927" s="129"/>
      <c r="AZ927" s="129"/>
      <c r="BA927" s="129"/>
      <c r="BB927" s="129"/>
      <c r="BC927" s="129"/>
      <c r="BD927" s="129"/>
      <c r="BE927" s="129"/>
      <c r="BF927" s="129"/>
      <c r="BG927" s="129"/>
      <c r="BH927" s="129"/>
      <c r="BI927" s="129"/>
      <c r="BJ927" s="129"/>
      <c r="BK927" s="129"/>
      <c r="BL927" s="129"/>
      <c r="BM927" s="129"/>
      <c r="BN927" s="129"/>
      <c r="BO927" s="129"/>
      <c r="BP927" s="129"/>
      <c r="BQ927" s="129"/>
      <c r="BR927" s="129"/>
    </row>
    <row r="928" ht="14.25" customHeight="1">
      <c r="AA928" s="129"/>
      <c r="AB928" s="129"/>
      <c r="AC928" s="129"/>
      <c r="AD928" s="129"/>
      <c r="AK928" s="129"/>
      <c r="AL928" s="129"/>
      <c r="AM928" s="129"/>
      <c r="AN928" s="129"/>
      <c r="AO928" s="129"/>
      <c r="AP928" s="129"/>
      <c r="AQ928" s="129"/>
      <c r="AT928" s="129"/>
      <c r="AU928" s="129"/>
      <c r="AV928" s="129"/>
      <c r="AY928" s="129"/>
      <c r="AZ928" s="129"/>
      <c r="BA928" s="129"/>
      <c r="BB928" s="129"/>
      <c r="BC928" s="129"/>
      <c r="BD928" s="129"/>
      <c r="BE928" s="129"/>
      <c r="BF928" s="129"/>
      <c r="BG928" s="129"/>
      <c r="BH928" s="129"/>
      <c r="BI928" s="129"/>
      <c r="BJ928" s="129"/>
      <c r="BK928" s="129"/>
      <c r="BL928" s="129"/>
      <c r="BM928" s="129"/>
      <c r="BN928" s="129"/>
      <c r="BO928" s="129"/>
      <c r="BP928" s="129"/>
      <c r="BQ928" s="129"/>
      <c r="BR928" s="129"/>
    </row>
    <row r="929" ht="14.25" customHeight="1">
      <c r="AA929" s="129"/>
      <c r="AB929" s="129"/>
      <c r="AC929" s="129"/>
      <c r="AD929" s="129"/>
      <c r="AK929" s="129"/>
      <c r="AL929" s="129"/>
      <c r="AM929" s="129"/>
      <c r="AN929" s="129"/>
      <c r="AO929" s="129"/>
      <c r="AP929" s="129"/>
      <c r="AQ929" s="129"/>
      <c r="AT929" s="129"/>
      <c r="AU929" s="129"/>
      <c r="AV929" s="129"/>
      <c r="AY929" s="129"/>
      <c r="AZ929" s="129"/>
      <c r="BA929" s="129"/>
      <c r="BB929" s="129"/>
      <c r="BC929" s="129"/>
      <c r="BD929" s="129"/>
      <c r="BE929" s="129"/>
      <c r="BF929" s="129"/>
      <c r="BG929" s="129"/>
      <c r="BH929" s="129"/>
      <c r="BI929" s="129"/>
      <c r="BJ929" s="129"/>
      <c r="BK929" s="129"/>
      <c r="BL929" s="129"/>
      <c r="BM929" s="129"/>
      <c r="BN929" s="129"/>
      <c r="BO929" s="129"/>
      <c r="BP929" s="129"/>
      <c r="BQ929" s="129"/>
      <c r="BR929" s="129"/>
    </row>
    <row r="930" ht="14.25" customHeight="1">
      <c r="AA930" s="129"/>
      <c r="AB930" s="129"/>
      <c r="AC930" s="129"/>
      <c r="AD930" s="129"/>
      <c r="AK930" s="129"/>
      <c r="AL930" s="129"/>
      <c r="AM930" s="129"/>
      <c r="AN930" s="129"/>
      <c r="AO930" s="129"/>
      <c r="AP930" s="129"/>
      <c r="AQ930" s="129"/>
      <c r="AT930" s="129"/>
      <c r="AU930" s="129"/>
      <c r="AV930" s="129"/>
      <c r="AY930" s="129"/>
      <c r="AZ930" s="129"/>
      <c r="BA930" s="129"/>
      <c r="BB930" s="129"/>
      <c r="BC930" s="129"/>
      <c r="BD930" s="129"/>
      <c r="BE930" s="129"/>
      <c r="BF930" s="129"/>
      <c r="BG930" s="129"/>
      <c r="BH930" s="129"/>
      <c r="BI930" s="129"/>
      <c r="BJ930" s="129"/>
      <c r="BK930" s="129"/>
      <c r="BL930" s="129"/>
      <c r="BM930" s="129"/>
      <c r="BN930" s="129"/>
      <c r="BO930" s="129"/>
      <c r="BP930" s="129"/>
      <c r="BQ930" s="129"/>
      <c r="BR930" s="129"/>
    </row>
    <row r="931" ht="14.25" customHeight="1">
      <c r="AA931" s="129"/>
      <c r="AB931" s="129"/>
      <c r="AC931" s="129"/>
      <c r="AD931" s="129"/>
      <c r="AK931" s="129"/>
      <c r="AL931" s="129"/>
      <c r="AM931" s="129"/>
      <c r="AN931" s="129"/>
      <c r="AO931" s="129"/>
      <c r="AP931" s="129"/>
      <c r="AQ931" s="129"/>
      <c r="AT931" s="129"/>
      <c r="AU931" s="129"/>
      <c r="AV931" s="129"/>
      <c r="AY931" s="129"/>
      <c r="AZ931" s="129"/>
      <c r="BA931" s="129"/>
      <c r="BB931" s="129"/>
      <c r="BC931" s="129"/>
      <c r="BD931" s="129"/>
      <c r="BE931" s="129"/>
      <c r="BF931" s="129"/>
      <c r="BG931" s="129"/>
      <c r="BH931" s="129"/>
      <c r="BI931" s="129"/>
      <c r="BJ931" s="129"/>
      <c r="BK931" s="129"/>
      <c r="BL931" s="129"/>
      <c r="BM931" s="129"/>
      <c r="BN931" s="129"/>
      <c r="BO931" s="129"/>
      <c r="BP931" s="129"/>
      <c r="BQ931" s="129"/>
      <c r="BR931" s="129"/>
    </row>
    <row r="932" ht="14.25" customHeight="1">
      <c r="AA932" s="129"/>
      <c r="AB932" s="129"/>
      <c r="AC932" s="129"/>
      <c r="AD932" s="129"/>
      <c r="AK932" s="129"/>
      <c r="AL932" s="129"/>
      <c r="AM932" s="129"/>
      <c r="AN932" s="129"/>
      <c r="AO932" s="129"/>
      <c r="AP932" s="129"/>
      <c r="AQ932" s="129"/>
      <c r="AT932" s="129"/>
      <c r="AU932" s="129"/>
      <c r="AV932" s="129"/>
      <c r="AY932" s="129"/>
      <c r="AZ932" s="129"/>
      <c r="BA932" s="129"/>
      <c r="BB932" s="129"/>
      <c r="BC932" s="129"/>
      <c r="BD932" s="129"/>
      <c r="BE932" s="129"/>
      <c r="BF932" s="129"/>
      <c r="BG932" s="129"/>
      <c r="BH932" s="129"/>
      <c r="BI932" s="129"/>
      <c r="BJ932" s="129"/>
      <c r="BK932" s="129"/>
      <c r="BL932" s="129"/>
      <c r="BM932" s="129"/>
      <c r="BN932" s="129"/>
      <c r="BO932" s="129"/>
      <c r="BP932" s="129"/>
      <c r="BQ932" s="129"/>
      <c r="BR932" s="129"/>
    </row>
    <row r="933" ht="14.25" customHeight="1">
      <c r="AA933" s="129"/>
      <c r="AB933" s="129"/>
      <c r="AC933" s="129"/>
      <c r="AD933" s="129"/>
      <c r="AK933" s="129"/>
      <c r="AL933" s="129"/>
      <c r="AM933" s="129"/>
      <c r="AN933" s="129"/>
      <c r="AO933" s="129"/>
      <c r="AP933" s="129"/>
      <c r="AQ933" s="129"/>
      <c r="AT933" s="129"/>
      <c r="AU933" s="129"/>
      <c r="AV933" s="129"/>
      <c r="AY933" s="129"/>
      <c r="AZ933" s="129"/>
      <c r="BA933" s="129"/>
      <c r="BB933" s="129"/>
      <c r="BC933" s="129"/>
      <c r="BD933" s="129"/>
      <c r="BE933" s="129"/>
      <c r="BF933" s="129"/>
      <c r="BG933" s="129"/>
      <c r="BH933" s="129"/>
      <c r="BI933" s="129"/>
      <c r="BJ933" s="129"/>
      <c r="BK933" s="129"/>
      <c r="BL933" s="129"/>
      <c r="BM933" s="129"/>
      <c r="BN933" s="129"/>
      <c r="BO933" s="129"/>
      <c r="BP933" s="129"/>
      <c r="BQ933" s="129"/>
      <c r="BR933" s="129"/>
    </row>
    <row r="934" ht="14.25" customHeight="1">
      <c r="AA934" s="129"/>
      <c r="AB934" s="129"/>
      <c r="AC934" s="129"/>
      <c r="AD934" s="129"/>
      <c r="AK934" s="129"/>
      <c r="AL934" s="129"/>
      <c r="AM934" s="129"/>
      <c r="AN934" s="129"/>
      <c r="AO934" s="129"/>
      <c r="AP934" s="129"/>
      <c r="AQ934" s="129"/>
      <c r="AT934" s="129"/>
      <c r="AU934" s="129"/>
      <c r="AV934" s="129"/>
      <c r="AY934" s="129"/>
      <c r="AZ934" s="129"/>
      <c r="BA934" s="129"/>
      <c r="BB934" s="129"/>
      <c r="BC934" s="129"/>
      <c r="BD934" s="129"/>
      <c r="BE934" s="129"/>
      <c r="BF934" s="129"/>
      <c r="BG934" s="129"/>
      <c r="BH934" s="129"/>
      <c r="BI934" s="129"/>
      <c r="BJ934" s="129"/>
      <c r="BK934" s="129"/>
      <c r="BL934" s="129"/>
      <c r="BM934" s="129"/>
      <c r="BN934" s="129"/>
      <c r="BO934" s="129"/>
      <c r="BP934" s="129"/>
      <c r="BQ934" s="129"/>
      <c r="BR934" s="129"/>
    </row>
    <row r="935" ht="14.25" customHeight="1">
      <c r="AA935" s="129"/>
      <c r="AB935" s="129"/>
      <c r="AC935" s="129"/>
      <c r="AD935" s="129"/>
      <c r="AK935" s="129"/>
      <c r="AL935" s="129"/>
      <c r="AM935" s="129"/>
      <c r="AN935" s="129"/>
      <c r="AO935" s="129"/>
      <c r="AP935" s="129"/>
      <c r="AQ935" s="129"/>
      <c r="AT935" s="129"/>
      <c r="AU935" s="129"/>
      <c r="AV935" s="129"/>
      <c r="AY935" s="129"/>
      <c r="AZ935" s="129"/>
      <c r="BA935" s="129"/>
      <c r="BB935" s="129"/>
      <c r="BC935" s="129"/>
      <c r="BD935" s="129"/>
      <c r="BE935" s="129"/>
      <c r="BF935" s="129"/>
      <c r="BG935" s="129"/>
      <c r="BH935" s="129"/>
      <c r="BI935" s="129"/>
      <c r="BJ935" s="129"/>
      <c r="BK935" s="129"/>
      <c r="BL935" s="129"/>
      <c r="BM935" s="129"/>
      <c r="BN935" s="129"/>
      <c r="BO935" s="129"/>
      <c r="BP935" s="129"/>
      <c r="BQ935" s="129"/>
      <c r="BR935" s="129"/>
    </row>
    <row r="936" ht="14.25" customHeight="1">
      <c r="AA936" s="129"/>
      <c r="AB936" s="129"/>
      <c r="AC936" s="129"/>
      <c r="AD936" s="129"/>
      <c r="AK936" s="129"/>
      <c r="AL936" s="129"/>
      <c r="AM936" s="129"/>
      <c r="AN936" s="129"/>
      <c r="AO936" s="129"/>
      <c r="AP936" s="129"/>
      <c r="AQ936" s="129"/>
      <c r="AT936" s="129"/>
      <c r="AU936" s="129"/>
      <c r="AV936" s="129"/>
      <c r="AY936" s="129"/>
      <c r="AZ936" s="129"/>
      <c r="BA936" s="129"/>
      <c r="BB936" s="129"/>
      <c r="BC936" s="129"/>
      <c r="BD936" s="129"/>
      <c r="BE936" s="129"/>
      <c r="BF936" s="129"/>
      <c r="BG936" s="129"/>
      <c r="BH936" s="129"/>
      <c r="BI936" s="129"/>
      <c r="BJ936" s="129"/>
      <c r="BK936" s="129"/>
      <c r="BL936" s="129"/>
      <c r="BM936" s="129"/>
      <c r="BN936" s="129"/>
      <c r="BO936" s="129"/>
      <c r="BP936" s="129"/>
      <c r="BQ936" s="129"/>
      <c r="BR936" s="129"/>
    </row>
    <row r="937" ht="14.25" customHeight="1">
      <c r="AA937" s="129"/>
      <c r="AB937" s="129"/>
      <c r="AC937" s="129"/>
      <c r="AD937" s="129"/>
      <c r="AK937" s="129"/>
      <c r="AL937" s="129"/>
      <c r="AM937" s="129"/>
      <c r="AN937" s="129"/>
      <c r="AO937" s="129"/>
      <c r="AP937" s="129"/>
      <c r="AQ937" s="129"/>
      <c r="AT937" s="129"/>
      <c r="AU937" s="129"/>
      <c r="AV937" s="129"/>
      <c r="AY937" s="129"/>
      <c r="AZ937" s="129"/>
      <c r="BA937" s="129"/>
      <c r="BB937" s="129"/>
      <c r="BC937" s="129"/>
      <c r="BD937" s="129"/>
      <c r="BE937" s="129"/>
      <c r="BF937" s="129"/>
      <c r="BG937" s="129"/>
      <c r="BH937" s="129"/>
      <c r="BI937" s="129"/>
      <c r="BJ937" s="129"/>
      <c r="BK937" s="129"/>
      <c r="BL937" s="129"/>
      <c r="BM937" s="129"/>
      <c r="BN937" s="129"/>
      <c r="BO937" s="129"/>
      <c r="BP937" s="129"/>
      <c r="BQ937" s="129"/>
      <c r="BR937" s="129"/>
    </row>
    <row r="938" ht="14.25" customHeight="1">
      <c r="AA938" s="129"/>
      <c r="AB938" s="129"/>
      <c r="AC938" s="129"/>
      <c r="AD938" s="129"/>
      <c r="AK938" s="129"/>
      <c r="AL938" s="129"/>
      <c r="AM938" s="129"/>
      <c r="AN938" s="129"/>
      <c r="AO938" s="129"/>
      <c r="AP938" s="129"/>
      <c r="AQ938" s="129"/>
      <c r="AT938" s="129"/>
      <c r="AU938" s="129"/>
      <c r="AV938" s="129"/>
      <c r="AY938" s="129"/>
      <c r="AZ938" s="129"/>
      <c r="BA938" s="129"/>
      <c r="BB938" s="129"/>
      <c r="BC938" s="129"/>
      <c r="BD938" s="129"/>
      <c r="BE938" s="129"/>
      <c r="BF938" s="129"/>
      <c r="BG938" s="129"/>
      <c r="BH938" s="129"/>
      <c r="BI938" s="129"/>
      <c r="BJ938" s="129"/>
      <c r="BK938" s="129"/>
      <c r="BL938" s="129"/>
      <c r="BM938" s="129"/>
      <c r="BN938" s="129"/>
      <c r="BO938" s="129"/>
      <c r="BP938" s="129"/>
      <c r="BQ938" s="129"/>
      <c r="BR938" s="129"/>
    </row>
    <row r="939" ht="14.25" customHeight="1">
      <c r="AA939" s="129"/>
      <c r="AB939" s="129"/>
      <c r="AC939" s="129"/>
      <c r="AD939" s="129"/>
      <c r="AK939" s="129"/>
      <c r="AL939" s="129"/>
      <c r="AM939" s="129"/>
      <c r="AN939" s="129"/>
      <c r="AO939" s="129"/>
      <c r="AP939" s="129"/>
      <c r="AQ939" s="129"/>
      <c r="AT939" s="129"/>
      <c r="AU939" s="129"/>
      <c r="AV939" s="129"/>
      <c r="AY939" s="129"/>
      <c r="AZ939" s="129"/>
      <c r="BA939" s="129"/>
      <c r="BB939" s="129"/>
      <c r="BC939" s="129"/>
      <c r="BD939" s="129"/>
      <c r="BE939" s="129"/>
      <c r="BF939" s="129"/>
      <c r="BG939" s="129"/>
      <c r="BH939" s="129"/>
      <c r="BI939" s="129"/>
      <c r="BJ939" s="129"/>
      <c r="BK939" s="129"/>
      <c r="BL939" s="129"/>
      <c r="BM939" s="129"/>
      <c r="BN939" s="129"/>
      <c r="BO939" s="129"/>
      <c r="BP939" s="129"/>
      <c r="BQ939" s="129"/>
      <c r="BR939" s="129"/>
    </row>
    <row r="940" ht="14.25" customHeight="1">
      <c r="AA940" s="129"/>
      <c r="AB940" s="129"/>
      <c r="AC940" s="129"/>
      <c r="AD940" s="129"/>
      <c r="AK940" s="129"/>
      <c r="AL940" s="129"/>
      <c r="AM940" s="129"/>
      <c r="AN940" s="129"/>
      <c r="AO940" s="129"/>
      <c r="AP940" s="129"/>
      <c r="AQ940" s="129"/>
      <c r="AT940" s="129"/>
      <c r="AU940" s="129"/>
      <c r="AV940" s="129"/>
      <c r="AY940" s="129"/>
      <c r="AZ940" s="129"/>
      <c r="BA940" s="129"/>
      <c r="BB940" s="129"/>
      <c r="BC940" s="129"/>
      <c r="BD940" s="129"/>
      <c r="BE940" s="129"/>
      <c r="BF940" s="129"/>
      <c r="BG940" s="129"/>
      <c r="BH940" s="129"/>
      <c r="BI940" s="129"/>
      <c r="BJ940" s="129"/>
      <c r="BK940" s="129"/>
      <c r="BL940" s="129"/>
      <c r="BM940" s="129"/>
      <c r="BN940" s="129"/>
      <c r="BO940" s="129"/>
      <c r="BP940" s="129"/>
      <c r="BQ940" s="129"/>
      <c r="BR940" s="129"/>
    </row>
    <row r="941" ht="14.25" customHeight="1">
      <c r="AA941" s="129"/>
      <c r="AB941" s="129"/>
      <c r="AC941" s="129"/>
      <c r="AD941" s="129"/>
      <c r="AK941" s="129"/>
      <c r="AL941" s="129"/>
      <c r="AM941" s="129"/>
      <c r="AN941" s="129"/>
      <c r="AO941" s="129"/>
      <c r="AP941" s="129"/>
      <c r="AQ941" s="129"/>
      <c r="AT941" s="129"/>
      <c r="AU941" s="129"/>
      <c r="AV941" s="129"/>
      <c r="AY941" s="129"/>
      <c r="AZ941" s="129"/>
      <c r="BA941" s="129"/>
      <c r="BB941" s="129"/>
      <c r="BC941" s="129"/>
      <c r="BD941" s="129"/>
      <c r="BE941" s="129"/>
      <c r="BF941" s="129"/>
      <c r="BG941" s="129"/>
      <c r="BH941" s="129"/>
      <c r="BI941" s="129"/>
      <c r="BJ941" s="129"/>
      <c r="BK941" s="129"/>
      <c r="BL941" s="129"/>
      <c r="BM941" s="129"/>
      <c r="BN941" s="129"/>
      <c r="BO941" s="129"/>
      <c r="BP941" s="129"/>
      <c r="BQ941" s="129"/>
      <c r="BR941" s="129"/>
    </row>
    <row r="942" ht="14.25" customHeight="1">
      <c r="AA942" s="129"/>
      <c r="AB942" s="129"/>
      <c r="AC942" s="129"/>
      <c r="AD942" s="129"/>
      <c r="AK942" s="129"/>
      <c r="AL942" s="129"/>
      <c r="AM942" s="129"/>
      <c r="AN942" s="129"/>
      <c r="AO942" s="129"/>
      <c r="AP942" s="129"/>
      <c r="AQ942" s="129"/>
      <c r="AT942" s="129"/>
      <c r="AU942" s="129"/>
      <c r="AV942" s="129"/>
      <c r="AY942" s="129"/>
      <c r="AZ942" s="129"/>
      <c r="BA942" s="129"/>
      <c r="BB942" s="129"/>
      <c r="BC942" s="129"/>
      <c r="BD942" s="129"/>
      <c r="BE942" s="129"/>
      <c r="BF942" s="129"/>
      <c r="BG942" s="129"/>
      <c r="BH942" s="129"/>
      <c r="BI942" s="129"/>
      <c r="BJ942" s="129"/>
      <c r="BK942" s="129"/>
      <c r="BL942" s="129"/>
      <c r="BM942" s="129"/>
      <c r="BN942" s="129"/>
      <c r="BO942" s="129"/>
      <c r="BP942" s="129"/>
      <c r="BQ942" s="129"/>
      <c r="BR942" s="129"/>
    </row>
    <row r="943" ht="14.25" customHeight="1">
      <c r="AA943" s="129"/>
      <c r="AB943" s="129"/>
      <c r="AC943" s="129"/>
      <c r="AD943" s="129"/>
      <c r="AK943" s="129"/>
      <c r="AL943" s="129"/>
      <c r="AM943" s="129"/>
      <c r="AN943" s="129"/>
      <c r="AO943" s="129"/>
      <c r="AP943" s="129"/>
      <c r="AQ943" s="129"/>
      <c r="AT943" s="129"/>
      <c r="AU943" s="129"/>
      <c r="AV943" s="129"/>
      <c r="AY943" s="129"/>
      <c r="AZ943" s="129"/>
      <c r="BA943" s="129"/>
      <c r="BB943" s="129"/>
      <c r="BC943" s="129"/>
      <c r="BD943" s="129"/>
      <c r="BE943" s="129"/>
      <c r="BF943" s="129"/>
      <c r="BG943" s="129"/>
      <c r="BH943" s="129"/>
      <c r="BI943" s="129"/>
      <c r="BJ943" s="129"/>
      <c r="BK943" s="129"/>
      <c r="BL943" s="129"/>
      <c r="BM943" s="129"/>
      <c r="BN943" s="129"/>
      <c r="BO943" s="129"/>
      <c r="BP943" s="129"/>
      <c r="BQ943" s="129"/>
      <c r="BR943" s="129"/>
    </row>
    <row r="944" ht="14.25" customHeight="1">
      <c r="AA944" s="129"/>
      <c r="AB944" s="129"/>
      <c r="AC944" s="129"/>
      <c r="AD944" s="129"/>
      <c r="AK944" s="129"/>
      <c r="AL944" s="129"/>
      <c r="AM944" s="129"/>
      <c r="AN944" s="129"/>
      <c r="AO944" s="129"/>
      <c r="AP944" s="129"/>
      <c r="AQ944" s="129"/>
      <c r="AT944" s="129"/>
      <c r="AU944" s="129"/>
      <c r="AV944" s="129"/>
      <c r="AY944" s="129"/>
      <c r="AZ944" s="129"/>
      <c r="BA944" s="129"/>
      <c r="BB944" s="129"/>
      <c r="BC944" s="129"/>
      <c r="BD944" s="129"/>
      <c r="BE944" s="129"/>
      <c r="BF944" s="129"/>
      <c r="BG944" s="129"/>
      <c r="BH944" s="129"/>
      <c r="BI944" s="129"/>
      <c r="BJ944" s="129"/>
      <c r="BK944" s="129"/>
      <c r="BL944" s="129"/>
      <c r="BM944" s="129"/>
      <c r="BN944" s="129"/>
      <c r="BO944" s="129"/>
      <c r="BP944" s="129"/>
      <c r="BQ944" s="129"/>
      <c r="BR944" s="129"/>
    </row>
    <row r="945" ht="14.25" customHeight="1">
      <c r="AA945" s="129"/>
      <c r="AB945" s="129"/>
      <c r="AC945" s="129"/>
      <c r="AD945" s="129"/>
      <c r="AK945" s="129"/>
      <c r="AL945" s="129"/>
      <c r="AM945" s="129"/>
      <c r="AN945" s="129"/>
      <c r="AO945" s="129"/>
      <c r="AP945" s="129"/>
      <c r="AQ945" s="129"/>
      <c r="AT945" s="129"/>
      <c r="AU945" s="129"/>
      <c r="AV945" s="129"/>
      <c r="AY945" s="129"/>
      <c r="AZ945" s="129"/>
      <c r="BA945" s="129"/>
      <c r="BB945" s="129"/>
      <c r="BC945" s="129"/>
      <c r="BD945" s="129"/>
      <c r="BE945" s="129"/>
      <c r="BF945" s="129"/>
      <c r="BG945" s="129"/>
      <c r="BH945" s="129"/>
      <c r="BI945" s="129"/>
      <c r="BJ945" s="129"/>
      <c r="BK945" s="129"/>
      <c r="BL945" s="129"/>
      <c r="BM945" s="129"/>
      <c r="BN945" s="129"/>
      <c r="BO945" s="129"/>
      <c r="BP945" s="129"/>
      <c r="BQ945" s="129"/>
      <c r="BR945" s="129"/>
    </row>
    <row r="946" ht="14.25" customHeight="1">
      <c r="AA946" s="129"/>
      <c r="AB946" s="129"/>
      <c r="AC946" s="129"/>
      <c r="AD946" s="129"/>
      <c r="AK946" s="129"/>
      <c r="AL946" s="129"/>
      <c r="AM946" s="129"/>
      <c r="AN946" s="129"/>
      <c r="AO946" s="129"/>
      <c r="AP946" s="129"/>
      <c r="AQ946" s="129"/>
      <c r="AT946" s="129"/>
      <c r="AU946" s="129"/>
      <c r="AV946" s="129"/>
      <c r="AY946" s="129"/>
      <c r="AZ946" s="129"/>
      <c r="BA946" s="129"/>
      <c r="BB946" s="129"/>
      <c r="BC946" s="129"/>
      <c r="BD946" s="129"/>
      <c r="BE946" s="129"/>
      <c r="BF946" s="129"/>
      <c r="BG946" s="129"/>
      <c r="BH946" s="129"/>
      <c r="BI946" s="129"/>
      <c r="BJ946" s="129"/>
      <c r="BK946" s="129"/>
      <c r="BL946" s="129"/>
      <c r="BM946" s="129"/>
      <c r="BN946" s="129"/>
      <c r="BO946" s="129"/>
      <c r="BP946" s="129"/>
      <c r="BQ946" s="129"/>
      <c r="BR946" s="129"/>
    </row>
    <row r="947" ht="14.25" customHeight="1">
      <c r="AA947" s="129"/>
      <c r="AB947" s="129"/>
      <c r="AC947" s="129"/>
      <c r="AD947" s="129"/>
      <c r="AK947" s="129"/>
      <c r="AL947" s="129"/>
      <c r="AM947" s="129"/>
      <c r="AN947" s="129"/>
      <c r="AO947" s="129"/>
      <c r="AP947" s="129"/>
      <c r="AQ947" s="129"/>
      <c r="AT947" s="129"/>
      <c r="AU947" s="129"/>
      <c r="AV947" s="129"/>
      <c r="AY947" s="129"/>
      <c r="AZ947" s="129"/>
      <c r="BA947" s="129"/>
      <c r="BB947" s="129"/>
      <c r="BC947" s="129"/>
      <c r="BD947" s="129"/>
      <c r="BE947" s="129"/>
      <c r="BF947" s="129"/>
      <c r="BG947" s="129"/>
      <c r="BH947" s="129"/>
      <c r="BI947" s="129"/>
      <c r="BJ947" s="129"/>
      <c r="BK947" s="129"/>
      <c r="BL947" s="129"/>
      <c r="BM947" s="129"/>
      <c r="BN947" s="129"/>
      <c r="BO947" s="129"/>
      <c r="BP947" s="129"/>
      <c r="BQ947" s="129"/>
      <c r="BR947" s="129"/>
    </row>
    <row r="948" ht="14.25" customHeight="1">
      <c r="AA948" s="129"/>
      <c r="AB948" s="129"/>
      <c r="AC948" s="129"/>
      <c r="AD948" s="129"/>
      <c r="AK948" s="129"/>
      <c r="AL948" s="129"/>
      <c r="AM948" s="129"/>
      <c r="AN948" s="129"/>
      <c r="AO948" s="129"/>
      <c r="AP948" s="129"/>
      <c r="AQ948" s="129"/>
      <c r="AT948" s="129"/>
      <c r="AU948" s="129"/>
      <c r="AV948" s="129"/>
      <c r="AY948" s="129"/>
      <c r="AZ948" s="129"/>
      <c r="BA948" s="129"/>
      <c r="BB948" s="129"/>
      <c r="BC948" s="129"/>
      <c r="BD948" s="129"/>
      <c r="BE948" s="129"/>
      <c r="BF948" s="129"/>
      <c r="BG948" s="129"/>
      <c r="BH948" s="129"/>
      <c r="BI948" s="129"/>
      <c r="BJ948" s="129"/>
      <c r="BK948" s="129"/>
      <c r="BL948" s="129"/>
      <c r="BM948" s="129"/>
      <c r="BN948" s="129"/>
      <c r="BO948" s="129"/>
      <c r="BP948" s="129"/>
      <c r="BQ948" s="129"/>
      <c r="BR948" s="129"/>
    </row>
    <row r="949" ht="14.25" customHeight="1">
      <c r="AA949" s="129"/>
      <c r="AB949" s="129"/>
      <c r="AC949" s="129"/>
      <c r="AD949" s="129"/>
      <c r="AK949" s="129"/>
      <c r="AL949" s="129"/>
      <c r="AM949" s="129"/>
      <c r="AN949" s="129"/>
      <c r="AO949" s="129"/>
      <c r="AP949" s="129"/>
      <c r="AQ949" s="129"/>
      <c r="AT949" s="129"/>
      <c r="AU949" s="129"/>
      <c r="AV949" s="129"/>
      <c r="AY949" s="129"/>
      <c r="AZ949" s="129"/>
      <c r="BA949" s="129"/>
      <c r="BB949" s="129"/>
      <c r="BC949" s="129"/>
      <c r="BD949" s="129"/>
      <c r="BE949" s="129"/>
      <c r="BF949" s="129"/>
      <c r="BG949" s="129"/>
      <c r="BH949" s="129"/>
      <c r="BI949" s="129"/>
      <c r="BJ949" s="129"/>
      <c r="BK949" s="129"/>
      <c r="BL949" s="129"/>
      <c r="BM949" s="129"/>
      <c r="BN949" s="129"/>
      <c r="BO949" s="129"/>
      <c r="BP949" s="129"/>
      <c r="BQ949" s="129"/>
      <c r="BR949" s="129"/>
    </row>
    <row r="950" ht="14.25" customHeight="1">
      <c r="AA950" s="129"/>
      <c r="AB950" s="129"/>
      <c r="AC950" s="129"/>
      <c r="AD950" s="129"/>
      <c r="AK950" s="129"/>
      <c r="AL950" s="129"/>
      <c r="AM950" s="129"/>
      <c r="AN950" s="129"/>
      <c r="AO950" s="129"/>
      <c r="AP950" s="129"/>
      <c r="AQ950" s="129"/>
      <c r="AT950" s="129"/>
      <c r="AU950" s="129"/>
      <c r="AV950" s="129"/>
      <c r="AY950" s="129"/>
      <c r="AZ950" s="129"/>
      <c r="BA950" s="129"/>
      <c r="BB950" s="129"/>
      <c r="BC950" s="129"/>
      <c r="BD950" s="129"/>
      <c r="BE950" s="129"/>
      <c r="BF950" s="129"/>
      <c r="BG950" s="129"/>
      <c r="BH950" s="129"/>
      <c r="BI950" s="129"/>
      <c r="BJ950" s="129"/>
      <c r="BK950" s="129"/>
      <c r="BL950" s="129"/>
      <c r="BM950" s="129"/>
      <c r="BN950" s="129"/>
      <c r="BO950" s="129"/>
      <c r="BP950" s="129"/>
      <c r="BQ950" s="129"/>
      <c r="BR950" s="129"/>
    </row>
    <row r="951" ht="14.25" customHeight="1">
      <c r="AA951" s="129"/>
      <c r="AB951" s="129"/>
      <c r="AC951" s="129"/>
      <c r="AD951" s="129"/>
      <c r="AK951" s="129"/>
      <c r="AL951" s="129"/>
      <c r="AM951" s="129"/>
      <c r="AN951" s="129"/>
      <c r="AO951" s="129"/>
      <c r="AP951" s="129"/>
      <c r="AQ951" s="129"/>
      <c r="AT951" s="129"/>
      <c r="AU951" s="129"/>
      <c r="AV951" s="129"/>
      <c r="AY951" s="129"/>
      <c r="AZ951" s="129"/>
      <c r="BA951" s="129"/>
      <c r="BB951" s="129"/>
      <c r="BC951" s="129"/>
      <c r="BD951" s="129"/>
      <c r="BE951" s="129"/>
      <c r="BF951" s="129"/>
      <c r="BG951" s="129"/>
      <c r="BH951" s="129"/>
      <c r="BI951" s="129"/>
      <c r="BJ951" s="129"/>
      <c r="BK951" s="129"/>
      <c r="BL951" s="129"/>
      <c r="BM951" s="129"/>
      <c r="BN951" s="129"/>
      <c r="BO951" s="129"/>
      <c r="BP951" s="129"/>
      <c r="BQ951" s="129"/>
      <c r="BR951" s="129"/>
    </row>
    <row r="952" ht="14.25" customHeight="1">
      <c r="AA952" s="129"/>
      <c r="AB952" s="129"/>
      <c r="AC952" s="129"/>
      <c r="AD952" s="129"/>
      <c r="AK952" s="129"/>
      <c r="AL952" s="129"/>
      <c r="AM952" s="129"/>
      <c r="AN952" s="129"/>
      <c r="AO952" s="129"/>
      <c r="AP952" s="129"/>
      <c r="AQ952" s="129"/>
      <c r="AT952" s="129"/>
      <c r="AU952" s="129"/>
      <c r="AV952" s="129"/>
      <c r="AY952" s="129"/>
      <c r="AZ952" s="129"/>
      <c r="BA952" s="129"/>
      <c r="BB952" s="129"/>
      <c r="BC952" s="129"/>
      <c r="BD952" s="129"/>
      <c r="BE952" s="129"/>
      <c r="BF952" s="129"/>
      <c r="BG952" s="129"/>
      <c r="BH952" s="129"/>
      <c r="BI952" s="129"/>
      <c r="BJ952" s="129"/>
      <c r="BK952" s="129"/>
      <c r="BL952" s="129"/>
      <c r="BM952" s="129"/>
      <c r="BN952" s="129"/>
      <c r="BO952" s="129"/>
      <c r="BP952" s="129"/>
      <c r="BQ952" s="129"/>
      <c r="BR952" s="129"/>
    </row>
    <row r="953" ht="14.25" customHeight="1">
      <c r="AA953" s="129"/>
      <c r="AB953" s="129"/>
      <c r="AC953" s="129"/>
      <c r="AD953" s="129"/>
      <c r="AK953" s="129"/>
      <c r="AL953" s="129"/>
      <c r="AM953" s="129"/>
      <c r="AN953" s="129"/>
      <c r="AO953" s="129"/>
      <c r="AP953" s="129"/>
      <c r="AQ953" s="129"/>
      <c r="AT953" s="129"/>
      <c r="AU953" s="129"/>
      <c r="AV953" s="129"/>
      <c r="AY953" s="129"/>
      <c r="AZ953" s="129"/>
      <c r="BA953" s="129"/>
      <c r="BB953" s="129"/>
      <c r="BC953" s="129"/>
      <c r="BD953" s="129"/>
      <c r="BE953" s="129"/>
      <c r="BF953" s="129"/>
      <c r="BG953" s="129"/>
      <c r="BH953" s="129"/>
      <c r="BI953" s="129"/>
      <c r="BJ953" s="129"/>
      <c r="BK953" s="129"/>
      <c r="BL953" s="129"/>
      <c r="BM953" s="129"/>
      <c r="BN953" s="129"/>
      <c r="BO953" s="129"/>
      <c r="BP953" s="129"/>
      <c r="BQ953" s="129"/>
      <c r="BR953" s="129"/>
    </row>
    <row r="954" ht="14.25" customHeight="1">
      <c r="AA954" s="129"/>
      <c r="AB954" s="129"/>
      <c r="AC954" s="129"/>
      <c r="AD954" s="129"/>
      <c r="AK954" s="129"/>
      <c r="AL954" s="129"/>
      <c r="AM954" s="129"/>
      <c r="AN954" s="129"/>
      <c r="AO954" s="129"/>
      <c r="AP954" s="129"/>
      <c r="AQ954" s="129"/>
      <c r="AT954" s="129"/>
      <c r="AU954" s="129"/>
      <c r="AV954" s="129"/>
      <c r="AY954" s="129"/>
      <c r="AZ954" s="129"/>
      <c r="BA954" s="129"/>
      <c r="BB954" s="129"/>
      <c r="BC954" s="129"/>
      <c r="BD954" s="129"/>
      <c r="BE954" s="129"/>
      <c r="BF954" s="129"/>
      <c r="BG954" s="129"/>
      <c r="BH954" s="129"/>
      <c r="BI954" s="129"/>
      <c r="BJ954" s="129"/>
      <c r="BK954" s="129"/>
      <c r="BL954" s="129"/>
      <c r="BM954" s="129"/>
      <c r="BN954" s="129"/>
      <c r="BO954" s="129"/>
      <c r="BP954" s="129"/>
      <c r="BQ954" s="129"/>
      <c r="BR954" s="129"/>
    </row>
    <row r="955" ht="14.25" customHeight="1">
      <c r="AA955" s="129"/>
      <c r="AB955" s="129"/>
      <c r="AC955" s="129"/>
      <c r="AD955" s="129"/>
      <c r="AK955" s="129"/>
      <c r="AL955" s="129"/>
      <c r="AM955" s="129"/>
      <c r="AN955" s="129"/>
      <c r="AO955" s="129"/>
      <c r="AP955" s="129"/>
      <c r="AQ955" s="129"/>
      <c r="AT955" s="129"/>
      <c r="AU955" s="129"/>
      <c r="AV955" s="129"/>
      <c r="AY955" s="129"/>
      <c r="AZ955" s="129"/>
      <c r="BA955" s="129"/>
      <c r="BB955" s="129"/>
      <c r="BC955" s="129"/>
      <c r="BD955" s="129"/>
      <c r="BE955" s="129"/>
      <c r="BF955" s="129"/>
      <c r="BG955" s="129"/>
      <c r="BH955" s="129"/>
      <c r="BI955" s="129"/>
      <c r="BJ955" s="129"/>
      <c r="BK955" s="129"/>
      <c r="BL955" s="129"/>
      <c r="BM955" s="129"/>
      <c r="BN955" s="129"/>
      <c r="BO955" s="129"/>
      <c r="BP955" s="129"/>
      <c r="BQ955" s="129"/>
      <c r="BR955" s="129"/>
    </row>
    <row r="956" ht="14.25" customHeight="1">
      <c r="AA956" s="129"/>
      <c r="AB956" s="129"/>
      <c r="AC956" s="129"/>
      <c r="AD956" s="129"/>
      <c r="AK956" s="129"/>
      <c r="AL956" s="129"/>
      <c r="AM956" s="129"/>
      <c r="AN956" s="129"/>
      <c r="AO956" s="129"/>
      <c r="AP956" s="129"/>
      <c r="AQ956" s="129"/>
      <c r="AT956" s="129"/>
      <c r="AU956" s="129"/>
      <c r="AV956" s="129"/>
      <c r="AY956" s="129"/>
      <c r="AZ956" s="129"/>
      <c r="BA956" s="129"/>
      <c r="BB956" s="129"/>
      <c r="BC956" s="129"/>
      <c r="BD956" s="129"/>
      <c r="BE956" s="129"/>
      <c r="BF956" s="129"/>
      <c r="BG956" s="129"/>
      <c r="BH956" s="129"/>
      <c r="BI956" s="129"/>
      <c r="BJ956" s="129"/>
      <c r="BK956" s="129"/>
      <c r="BL956" s="129"/>
      <c r="BM956" s="129"/>
      <c r="BN956" s="129"/>
      <c r="BO956" s="129"/>
      <c r="BP956" s="129"/>
      <c r="BQ956" s="129"/>
      <c r="BR956" s="129"/>
    </row>
    <row r="957" ht="14.25" customHeight="1">
      <c r="AA957" s="129"/>
      <c r="AB957" s="129"/>
      <c r="AC957" s="129"/>
      <c r="AD957" s="129"/>
      <c r="AK957" s="129"/>
      <c r="AL957" s="129"/>
      <c r="AM957" s="129"/>
      <c r="AN957" s="129"/>
      <c r="AO957" s="129"/>
      <c r="AP957" s="129"/>
      <c r="AQ957" s="129"/>
      <c r="AT957" s="129"/>
      <c r="AU957" s="129"/>
      <c r="AV957" s="129"/>
      <c r="AY957" s="129"/>
      <c r="AZ957" s="129"/>
      <c r="BA957" s="129"/>
      <c r="BB957" s="129"/>
      <c r="BC957" s="129"/>
      <c r="BD957" s="129"/>
      <c r="BE957" s="129"/>
      <c r="BF957" s="129"/>
      <c r="BG957" s="129"/>
      <c r="BH957" s="129"/>
      <c r="BI957" s="129"/>
      <c r="BJ957" s="129"/>
      <c r="BK957" s="129"/>
      <c r="BL957" s="129"/>
      <c r="BM957" s="129"/>
      <c r="BN957" s="129"/>
      <c r="BO957" s="129"/>
      <c r="BP957" s="129"/>
      <c r="BQ957" s="129"/>
      <c r="BR957" s="129"/>
    </row>
    <row r="958" ht="14.25" customHeight="1">
      <c r="AA958" s="129"/>
      <c r="AB958" s="129"/>
      <c r="AC958" s="129"/>
      <c r="AD958" s="129"/>
      <c r="AK958" s="129"/>
      <c r="AL958" s="129"/>
      <c r="AM958" s="129"/>
      <c r="AN958" s="129"/>
      <c r="AO958" s="129"/>
      <c r="AP958" s="129"/>
      <c r="AQ958" s="129"/>
      <c r="AT958" s="129"/>
      <c r="AU958" s="129"/>
      <c r="AV958" s="129"/>
      <c r="AY958" s="129"/>
      <c r="AZ958" s="129"/>
      <c r="BA958" s="129"/>
      <c r="BB958" s="129"/>
      <c r="BC958" s="129"/>
      <c r="BD958" s="129"/>
      <c r="BE958" s="129"/>
      <c r="BF958" s="129"/>
      <c r="BG958" s="129"/>
      <c r="BH958" s="129"/>
      <c r="BI958" s="129"/>
      <c r="BJ958" s="129"/>
      <c r="BK958" s="129"/>
      <c r="BL958" s="129"/>
      <c r="BM958" s="129"/>
      <c r="BN958" s="129"/>
      <c r="BO958" s="129"/>
      <c r="BP958" s="129"/>
      <c r="BQ958" s="129"/>
      <c r="BR958" s="129"/>
    </row>
    <row r="959" ht="14.25" customHeight="1">
      <c r="AA959" s="129"/>
      <c r="AB959" s="129"/>
      <c r="AC959" s="129"/>
      <c r="AD959" s="129"/>
      <c r="AK959" s="129"/>
      <c r="AL959" s="129"/>
      <c r="AM959" s="129"/>
      <c r="AN959" s="129"/>
      <c r="AO959" s="129"/>
      <c r="AP959" s="129"/>
      <c r="AQ959" s="129"/>
      <c r="AT959" s="129"/>
      <c r="AU959" s="129"/>
      <c r="AV959" s="129"/>
      <c r="AY959" s="129"/>
      <c r="AZ959" s="129"/>
      <c r="BA959" s="129"/>
      <c r="BB959" s="129"/>
      <c r="BC959" s="129"/>
      <c r="BD959" s="129"/>
      <c r="BE959" s="129"/>
      <c r="BF959" s="129"/>
      <c r="BG959" s="129"/>
      <c r="BH959" s="129"/>
      <c r="BI959" s="129"/>
      <c r="BJ959" s="129"/>
      <c r="BK959" s="129"/>
      <c r="BL959" s="129"/>
      <c r="BM959" s="129"/>
      <c r="BN959" s="129"/>
      <c r="BO959" s="129"/>
      <c r="BP959" s="129"/>
      <c r="BQ959" s="129"/>
      <c r="BR959" s="129"/>
    </row>
    <row r="960" ht="14.25" customHeight="1">
      <c r="AA960" s="129"/>
      <c r="AB960" s="129"/>
      <c r="AC960" s="129"/>
      <c r="AD960" s="129"/>
      <c r="AK960" s="129"/>
      <c r="AL960" s="129"/>
      <c r="AM960" s="129"/>
      <c r="AN960" s="129"/>
      <c r="AO960" s="129"/>
      <c r="AP960" s="129"/>
      <c r="AQ960" s="129"/>
      <c r="AT960" s="129"/>
      <c r="AU960" s="129"/>
      <c r="AV960" s="129"/>
      <c r="AY960" s="129"/>
      <c r="AZ960" s="129"/>
      <c r="BA960" s="129"/>
      <c r="BB960" s="129"/>
      <c r="BC960" s="129"/>
      <c r="BD960" s="129"/>
      <c r="BE960" s="129"/>
      <c r="BF960" s="129"/>
      <c r="BG960" s="129"/>
      <c r="BH960" s="129"/>
      <c r="BI960" s="129"/>
      <c r="BJ960" s="129"/>
      <c r="BK960" s="129"/>
      <c r="BL960" s="129"/>
      <c r="BM960" s="129"/>
      <c r="BN960" s="129"/>
      <c r="BO960" s="129"/>
      <c r="BP960" s="129"/>
      <c r="BQ960" s="129"/>
      <c r="BR960" s="129"/>
    </row>
    <row r="961" ht="14.25" customHeight="1">
      <c r="AA961" s="129"/>
      <c r="AB961" s="129"/>
      <c r="AC961" s="129"/>
      <c r="AD961" s="129"/>
      <c r="AK961" s="129"/>
      <c r="AL961" s="129"/>
      <c r="AM961" s="129"/>
      <c r="AN961" s="129"/>
      <c r="AO961" s="129"/>
      <c r="AP961" s="129"/>
      <c r="AQ961" s="129"/>
      <c r="AT961" s="129"/>
      <c r="AU961" s="129"/>
      <c r="AV961" s="129"/>
      <c r="AY961" s="129"/>
      <c r="AZ961" s="129"/>
      <c r="BA961" s="129"/>
      <c r="BB961" s="129"/>
      <c r="BC961" s="129"/>
      <c r="BD961" s="129"/>
      <c r="BE961" s="129"/>
      <c r="BF961" s="129"/>
      <c r="BG961" s="129"/>
      <c r="BH961" s="129"/>
      <c r="BI961" s="129"/>
      <c r="BJ961" s="129"/>
      <c r="BK961" s="129"/>
      <c r="BL961" s="129"/>
      <c r="BM961" s="129"/>
      <c r="BN961" s="129"/>
      <c r="BO961" s="129"/>
      <c r="BP961" s="129"/>
      <c r="BQ961" s="129"/>
      <c r="BR961" s="129"/>
    </row>
    <row r="962" ht="14.25" customHeight="1">
      <c r="AA962" s="129"/>
      <c r="AB962" s="129"/>
      <c r="AC962" s="129"/>
      <c r="AD962" s="129"/>
      <c r="AK962" s="129"/>
      <c r="AL962" s="129"/>
      <c r="AM962" s="129"/>
      <c r="AN962" s="129"/>
      <c r="AO962" s="129"/>
      <c r="AP962" s="129"/>
      <c r="AQ962" s="129"/>
      <c r="AT962" s="129"/>
      <c r="AU962" s="129"/>
      <c r="AV962" s="129"/>
      <c r="AY962" s="129"/>
      <c r="AZ962" s="129"/>
      <c r="BA962" s="129"/>
      <c r="BB962" s="129"/>
      <c r="BC962" s="129"/>
      <c r="BD962" s="129"/>
      <c r="BE962" s="129"/>
      <c r="BF962" s="129"/>
      <c r="BG962" s="129"/>
      <c r="BH962" s="129"/>
      <c r="BI962" s="129"/>
      <c r="BJ962" s="129"/>
      <c r="BK962" s="129"/>
      <c r="BL962" s="129"/>
      <c r="BM962" s="129"/>
      <c r="BN962" s="129"/>
      <c r="BO962" s="129"/>
      <c r="BP962" s="129"/>
      <c r="BQ962" s="129"/>
      <c r="BR962" s="129"/>
    </row>
    <row r="963" ht="14.25" customHeight="1">
      <c r="AA963" s="129"/>
      <c r="AB963" s="129"/>
      <c r="AC963" s="129"/>
      <c r="AD963" s="129"/>
      <c r="AK963" s="129"/>
      <c r="AL963" s="129"/>
      <c r="AM963" s="129"/>
      <c r="AN963" s="129"/>
      <c r="AO963" s="129"/>
      <c r="AP963" s="129"/>
      <c r="AQ963" s="129"/>
      <c r="AT963" s="129"/>
      <c r="AU963" s="129"/>
      <c r="AV963" s="129"/>
      <c r="AY963" s="129"/>
      <c r="AZ963" s="129"/>
      <c r="BA963" s="129"/>
      <c r="BB963" s="129"/>
      <c r="BC963" s="129"/>
      <c r="BD963" s="129"/>
      <c r="BE963" s="129"/>
      <c r="BF963" s="129"/>
      <c r="BG963" s="129"/>
      <c r="BH963" s="129"/>
      <c r="BI963" s="129"/>
      <c r="BJ963" s="129"/>
      <c r="BK963" s="129"/>
      <c r="BL963" s="129"/>
      <c r="BM963" s="129"/>
      <c r="BN963" s="129"/>
      <c r="BO963" s="129"/>
      <c r="BP963" s="129"/>
      <c r="BQ963" s="129"/>
      <c r="BR963" s="129"/>
    </row>
    <row r="964" ht="14.25" customHeight="1">
      <c r="AA964" s="129"/>
      <c r="AB964" s="129"/>
      <c r="AC964" s="129"/>
      <c r="AD964" s="129"/>
      <c r="AK964" s="129"/>
      <c r="AL964" s="129"/>
      <c r="AM964" s="129"/>
      <c r="AN964" s="129"/>
      <c r="AO964" s="129"/>
      <c r="AP964" s="129"/>
      <c r="AQ964" s="129"/>
      <c r="AT964" s="129"/>
      <c r="AU964" s="129"/>
      <c r="AV964" s="129"/>
      <c r="AY964" s="129"/>
      <c r="AZ964" s="129"/>
      <c r="BA964" s="129"/>
      <c r="BB964" s="129"/>
      <c r="BC964" s="129"/>
      <c r="BD964" s="129"/>
      <c r="BE964" s="129"/>
      <c r="BF964" s="129"/>
      <c r="BG964" s="129"/>
      <c r="BH964" s="129"/>
      <c r="BI964" s="129"/>
      <c r="BJ964" s="129"/>
      <c r="BK964" s="129"/>
      <c r="BL964" s="129"/>
      <c r="BM964" s="129"/>
      <c r="BN964" s="129"/>
      <c r="BO964" s="129"/>
      <c r="BP964" s="129"/>
      <c r="BQ964" s="129"/>
      <c r="BR964" s="129"/>
    </row>
    <row r="965" ht="14.25" customHeight="1">
      <c r="AA965" s="129"/>
      <c r="AB965" s="129"/>
      <c r="AC965" s="129"/>
      <c r="AD965" s="129"/>
      <c r="AK965" s="129"/>
      <c r="AL965" s="129"/>
      <c r="AM965" s="129"/>
      <c r="AN965" s="129"/>
      <c r="AO965" s="129"/>
      <c r="AP965" s="129"/>
      <c r="AQ965" s="129"/>
      <c r="AT965" s="129"/>
      <c r="AU965" s="129"/>
      <c r="AV965" s="129"/>
      <c r="AY965" s="129"/>
      <c r="AZ965" s="129"/>
      <c r="BA965" s="129"/>
      <c r="BB965" s="129"/>
      <c r="BC965" s="129"/>
      <c r="BD965" s="129"/>
      <c r="BE965" s="129"/>
      <c r="BF965" s="129"/>
      <c r="BG965" s="129"/>
      <c r="BH965" s="129"/>
      <c r="BI965" s="129"/>
      <c r="BJ965" s="129"/>
      <c r="BK965" s="129"/>
      <c r="BL965" s="129"/>
      <c r="BM965" s="129"/>
      <c r="BN965" s="129"/>
      <c r="BO965" s="129"/>
      <c r="BP965" s="129"/>
      <c r="BQ965" s="129"/>
      <c r="BR965" s="129"/>
    </row>
    <row r="966" ht="14.25" customHeight="1">
      <c r="AA966" s="129"/>
      <c r="AB966" s="129"/>
      <c r="AC966" s="129"/>
      <c r="AD966" s="129"/>
      <c r="AK966" s="129"/>
      <c r="AL966" s="129"/>
      <c r="AM966" s="129"/>
      <c r="AN966" s="129"/>
      <c r="AO966" s="129"/>
      <c r="AP966" s="129"/>
      <c r="AQ966" s="129"/>
      <c r="AT966" s="129"/>
      <c r="AU966" s="129"/>
      <c r="AV966" s="129"/>
      <c r="AY966" s="129"/>
      <c r="AZ966" s="129"/>
      <c r="BA966" s="129"/>
      <c r="BB966" s="129"/>
      <c r="BC966" s="129"/>
      <c r="BD966" s="129"/>
      <c r="BE966" s="129"/>
      <c r="BF966" s="129"/>
      <c r="BG966" s="129"/>
      <c r="BH966" s="129"/>
      <c r="BI966" s="129"/>
      <c r="BJ966" s="129"/>
      <c r="BK966" s="129"/>
      <c r="BL966" s="129"/>
      <c r="BM966" s="129"/>
      <c r="BN966" s="129"/>
      <c r="BO966" s="129"/>
      <c r="BP966" s="129"/>
      <c r="BQ966" s="129"/>
      <c r="BR966" s="129"/>
    </row>
    <row r="967" ht="14.25" customHeight="1">
      <c r="AA967" s="129"/>
      <c r="AB967" s="129"/>
      <c r="AC967" s="129"/>
      <c r="AD967" s="129"/>
      <c r="AK967" s="129"/>
      <c r="AL967" s="129"/>
      <c r="AM967" s="129"/>
      <c r="AN967" s="129"/>
      <c r="AO967" s="129"/>
      <c r="AP967" s="129"/>
      <c r="AQ967" s="129"/>
      <c r="AT967" s="129"/>
      <c r="AU967" s="129"/>
      <c r="AV967" s="129"/>
      <c r="AY967" s="129"/>
      <c r="AZ967" s="129"/>
      <c r="BA967" s="129"/>
      <c r="BB967" s="129"/>
      <c r="BC967" s="129"/>
      <c r="BD967" s="129"/>
      <c r="BE967" s="129"/>
      <c r="BF967" s="129"/>
      <c r="BG967" s="129"/>
      <c r="BH967" s="129"/>
      <c r="BI967" s="129"/>
      <c r="BJ967" s="129"/>
      <c r="BK967" s="129"/>
      <c r="BL967" s="129"/>
      <c r="BM967" s="129"/>
      <c r="BN967" s="129"/>
      <c r="BO967" s="129"/>
      <c r="BP967" s="129"/>
      <c r="BQ967" s="129"/>
      <c r="BR967" s="129"/>
    </row>
    <row r="968" ht="14.25" customHeight="1">
      <c r="AA968" s="129"/>
      <c r="AB968" s="129"/>
      <c r="AC968" s="129"/>
      <c r="AD968" s="129"/>
      <c r="AK968" s="129"/>
      <c r="AL968" s="129"/>
      <c r="AM968" s="129"/>
      <c r="AN968" s="129"/>
      <c r="AO968" s="129"/>
      <c r="AP968" s="129"/>
      <c r="AQ968" s="129"/>
      <c r="AT968" s="129"/>
      <c r="AU968" s="129"/>
      <c r="AV968" s="129"/>
      <c r="AY968" s="129"/>
      <c r="AZ968" s="129"/>
      <c r="BA968" s="129"/>
      <c r="BB968" s="129"/>
      <c r="BC968" s="129"/>
      <c r="BD968" s="129"/>
      <c r="BE968" s="129"/>
      <c r="BF968" s="129"/>
      <c r="BG968" s="129"/>
      <c r="BH968" s="129"/>
      <c r="BI968" s="129"/>
      <c r="BJ968" s="129"/>
      <c r="BK968" s="129"/>
      <c r="BL968" s="129"/>
      <c r="BM968" s="129"/>
      <c r="BN968" s="129"/>
      <c r="BO968" s="129"/>
      <c r="BP968" s="129"/>
      <c r="BQ968" s="129"/>
      <c r="BR968" s="129"/>
    </row>
    <row r="969" ht="14.25" customHeight="1">
      <c r="AA969" s="129"/>
      <c r="AB969" s="129"/>
      <c r="AC969" s="129"/>
      <c r="AD969" s="129"/>
      <c r="AK969" s="129"/>
      <c r="AL969" s="129"/>
      <c r="AM969" s="129"/>
      <c r="AN969" s="129"/>
      <c r="AO969" s="129"/>
      <c r="AP969" s="129"/>
      <c r="AQ969" s="129"/>
      <c r="AT969" s="129"/>
      <c r="AU969" s="129"/>
      <c r="AV969" s="129"/>
      <c r="AY969" s="129"/>
      <c r="AZ969" s="129"/>
      <c r="BA969" s="129"/>
      <c r="BB969" s="129"/>
      <c r="BC969" s="129"/>
      <c r="BD969" s="129"/>
      <c r="BE969" s="129"/>
      <c r="BF969" s="129"/>
      <c r="BG969" s="129"/>
      <c r="BH969" s="129"/>
      <c r="BI969" s="129"/>
      <c r="BJ969" s="129"/>
      <c r="BK969" s="129"/>
      <c r="BL969" s="129"/>
      <c r="BM969" s="129"/>
      <c r="BN969" s="129"/>
      <c r="BO969" s="129"/>
      <c r="BP969" s="129"/>
      <c r="BQ969" s="129"/>
      <c r="BR969" s="129"/>
    </row>
    <row r="970" ht="14.25" customHeight="1">
      <c r="AA970" s="129"/>
      <c r="AB970" s="129"/>
      <c r="AC970" s="129"/>
      <c r="AD970" s="129"/>
      <c r="AK970" s="129"/>
      <c r="AL970" s="129"/>
      <c r="AM970" s="129"/>
      <c r="AN970" s="129"/>
      <c r="AO970" s="129"/>
      <c r="AP970" s="129"/>
      <c r="AQ970" s="129"/>
      <c r="AT970" s="129"/>
      <c r="AU970" s="129"/>
      <c r="AV970" s="129"/>
      <c r="AY970" s="129"/>
      <c r="AZ970" s="129"/>
      <c r="BA970" s="129"/>
      <c r="BB970" s="129"/>
      <c r="BC970" s="129"/>
      <c r="BD970" s="129"/>
      <c r="BE970" s="129"/>
      <c r="BF970" s="129"/>
      <c r="BG970" s="129"/>
      <c r="BH970" s="129"/>
      <c r="BI970" s="129"/>
      <c r="BJ970" s="129"/>
      <c r="BK970" s="129"/>
      <c r="BL970" s="129"/>
      <c r="BM970" s="129"/>
      <c r="BN970" s="129"/>
      <c r="BO970" s="129"/>
      <c r="BP970" s="129"/>
      <c r="BQ970" s="129"/>
      <c r="BR970" s="129"/>
    </row>
    <row r="971" ht="14.25" customHeight="1">
      <c r="AA971" s="129"/>
      <c r="AB971" s="129"/>
      <c r="AC971" s="129"/>
      <c r="AD971" s="129"/>
      <c r="AK971" s="129"/>
      <c r="AL971" s="129"/>
      <c r="AM971" s="129"/>
      <c r="AN971" s="129"/>
      <c r="AO971" s="129"/>
      <c r="AP971" s="129"/>
      <c r="AQ971" s="129"/>
      <c r="AT971" s="129"/>
      <c r="AU971" s="129"/>
      <c r="AV971" s="129"/>
      <c r="AY971" s="129"/>
      <c r="AZ971" s="129"/>
      <c r="BA971" s="129"/>
      <c r="BB971" s="129"/>
      <c r="BC971" s="129"/>
      <c r="BD971" s="129"/>
      <c r="BE971" s="129"/>
      <c r="BF971" s="129"/>
      <c r="BG971" s="129"/>
      <c r="BH971" s="129"/>
      <c r="BI971" s="129"/>
      <c r="BJ971" s="129"/>
      <c r="BK971" s="129"/>
      <c r="BL971" s="129"/>
      <c r="BM971" s="129"/>
      <c r="BN971" s="129"/>
      <c r="BO971" s="129"/>
      <c r="BP971" s="129"/>
      <c r="BQ971" s="129"/>
      <c r="BR971" s="129"/>
    </row>
    <row r="972" ht="14.25" customHeight="1">
      <c r="AA972" s="129"/>
      <c r="AB972" s="129"/>
      <c r="AC972" s="129"/>
      <c r="AD972" s="129"/>
      <c r="AK972" s="129"/>
      <c r="AL972" s="129"/>
      <c r="AM972" s="129"/>
      <c r="AN972" s="129"/>
      <c r="AO972" s="129"/>
      <c r="AP972" s="129"/>
      <c r="AQ972" s="129"/>
      <c r="AT972" s="129"/>
      <c r="AU972" s="129"/>
      <c r="AV972" s="129"/>
      <c r="AY972" s="129"/>
      <c r="AZ972" s="129"/>
      <c r="BA972" s="129"/>
      <c r="BB972" s="129"/>
      <c r="BC972" s="129"/>
      <c r="BD972" s="129"/>
      <c r="BE972" s="129"/>
      <c r="BF972" s="129"/>
      <c r="BG972" s="129"/>
      <c r="BH972" s="129"/>
      <c r="BI972" s="129"/>
      <c r="BJ972" s="129"/>
      <c r="BK972" s="129"/>
      <c r="BL972" s="129"/>
      <c r="BM972" s="129"/>
      <c r="BN972" s="129"/>
      <c r="BO972" s="129"/>
      <c r="BP972" s="129"/>
      <c r="BQ972" s="129"/>
      <c r="BR972" s="129"/>
    </row>
    <row r="973" ht="14.25" customHeight="1">
      <c r="AA973" s="129"/>
      <c r="AB973" s="129"/>
      <c r="AC973" s="129"/>
      <c r="AD973" s="129"/>
      <c r="AK973" s="129"/>
      <c r="AL973" s="129"/>
      <c r="AM973" s="129"/>
      <c r="AN973" s="129"/>
      <c r="AO973" s="129"/>
      <c r="AP973" s="129"/>
      <c r="AQ973" s="129"/>
      <c r="AT973" s="129"/>
      <c r="AU973" s="129"/>
      <c r="AV973" s="129"/>
      <c r="AY973" s="129"/>
      <c r="AZ973" s="129"/>
      <c r="BA973" s="129"/>
      <c r="BB973" s="129"/>
      <c r="BC973" s="129"/>
      <c r="BD973" s="129"/>
      <c r="BE973" s="129"/>
      <c r="BF973" s="129"/>
      <c r="BG973" s="129"/>
      <c r="BH973" s="129"/>
      <c r="BI973" s="129"/>
      <c r="BJ973" s="129"/>
      <c r="BK973" s="129"/>
      <c r="BL973" s="129"/>
      <c r="BM973" s="129"/>
      <c r="BN973" s="129"/>
      <c r="BO973" s="129"/>
      <c r="BP973" s="129"/>
      <c r="BQ973" s="129"/>
      <c r="BR973" s="129"/>
    </row>
    <row r="974" ht="14.25" customHeight="1">
      <c r="AA974" s="129"/>
      <c r="AB974" s="129"/>
      <c r="AC974" s="129"/>
      <c r="AD974" s="129"/>
      <c r="AK974" s="129"/>
      <c r="AL974" s="129"/>
      <c r="AM974" s="129"/>
      <c r="AN974" s="129"/>
      <c r="AO974" s="129"/>
      <c r="AP974" s="129"/>
      <c r="AQ974" s="129"/>
      <c r="AT974" s="129"/>
      <c r="AU974" s="129"/>
      <c r="AV974" s="129"/>
      <c r="AY974" s="129"/>
      <c r="AZ974" s="129"/>
      <c r="BA974" s="129"/>
      <c r="BB974" s="129"/>
      <c r="BC974" s="129"/>
      <c r="BD974" s="129"/>
      <c r="BE974" s="129"/>
      <c r="BF974" s="129"/>
      <c r="BG974" s="129"/>
      <c r="BH974" s="129"/>
      <c r="BI974" s="129"/>
      <c r="BJ974" s="129"/>
      <c r="BK974" s="129"/>
      <c r="BL974" s="129"/>
      <c r="BM974" s="129"/>
      <c r="BN974" s="129"/>
      <c r="BO974" s="129"/>
      <c r="BP974" s="129"/>
      <c r="BQ974" s="129"/>
      <c r="BR974" s="129"/>
    </row>
    <row r="975" ht="14.25" customHeight="1">
      <c r="AA975" s="129"/>
      <c r="AB975" s="129"/>
      <c r="AC975" s="129"/>
      <c r="AD975" s="129"/>
      <c r="AK975" s="129"/>
      <c r="AL975" s="129"/>
      <c r="AM975" s="129"/>
      <c r="AN975" s="129"/>
      <c r="AO975" s="129"/>
      <c r="AP975" s="129"/>
      <c r="AQ975" s="129"/>
      <c r="AT975" s="129"/>
      <c r="AU975" s="129"/>
      <c r="AV975" s="129"/>
      <c r="AY975" s="129"/>
      <c r="AZ975" s="129"/>
      <c r="BA975" s="129"/>
      <c r="BB975" s="129"/>
      <c r="BC975" s="129"/>
      <c r="BD975" s="129"/>
      <c r="BE975" s="129"/>
      <c r="BF975" s="129"/>
      <c r="BG975" s="129"/>
      <c r="BH975" s="129"/>
      <c r="BI975" s="129"/>
      <c r="BJ975" s="129"/>
      <c r="BK975" s="129"/>
      <c r="BL975" s="129"/>
      <c r="BM975" s="129"/>
      <c r="BN975" s="129"/>
      <c r="BO975" s="129"/>
      <c r="BP975" s="129"/>
      <c r="BQ975" s="129"/>
      <c r="BR975" s="129"/>
    </row>
    <row r="976" ht="14.25" customHeight="1">
      <c r="AA976" s="129"/>
      <c r="AB976" s="129"/>
      <c r="AC976" s="129"/>
      <c r="AD976" s="129"/>
      <c r="AK976" s="129"/>
      <c r="AL976" s="129"/>
      <c r="AM976" s="129"/>
      <c r="AN976" s="129"/>
      <c r="AO976" s="129"/>
      <c r="AP976" s="129"/>
      <c r="AQ976" s="129"/>
      <c r="AT976" s="129"/>
      <c r="AU976" s="129"/>
      <c r="AV976" s="129"/>
      <c r="AY976" s="129"/>
      <c r="AZ976" s="129"/>
      <c r="BA976" s="129"/>
      <c r="BB976" s="129"/>
      <c r="BC976" s="129"/>
      <c r="BD976" s="129"/>
      <c r="BE976" s="129"/>
      <c r="BF976" s="129"/>
      <c r="BG976" s="129"/>
      <c r="BH976" s="129"/>
      <c r="BI976" s="129"/>
      <c r="BJ976" s="129"/>
      <c r="BK976" s="129"/>
      <c r="BL976" s="129"/>
      <c r="BM976" s="129"/>
      <c r="BN976" s="129"/>
      <c r="BO976" s="129"/>
      <c r="BP976" s="129"/>
      <c r="BQ976" s="129"/>
      <c r="BR976" s="129"/>
    </row>
    <row r="977" ht="14.25" customHeight="1">
      <c r="AA977" s="129"/>
      <c r="AB977" s="129"/>
      <c r="AC977" s="129"/>
      <c r="AD977" s="129"/>
      <c r="AK977" s="129"/>
      <c r="AL977" s="129"/>
      <c r="AM977" s="129"/>
      <c r="AN977" s="129"/>
      <c r="AO977" s="129"/>
      <c r="AP977" s="129"/>
      <c r="AQ977" s="129"/>
      <c r="AT977" s="129"/>
      <c r="AU977" s="129"/>
      <c r="AV977" s="129"/>
      <c r="AY977" s="129"/>
      <c r="AZ977" s="129"/>
      <c r="BA977" s="129"/>
      <c r="BB977" s="129"/>
      <c r="BC977" s="129"/>
      <c r="BD977" s="129"/>
      <c r="BE977" s="129"/>
      <c r="BF977" s="129"/>
      <c r="BG977" s="129"/>
      <c r="BH977" s="129"/>
      <c r="BI977" s="129"/>
      <c r="BJ977" s="129"/>
      <c r="BK977" s="129"/>
      <c r="BL977" s="129"/>
      <c r="BM977" s="129"/>
      <c r="BN977" s="129"/>
      <c r="BO977" s="129"/>
      <c r="BP977" s="129"/>
      <c r="BQ977" s="129"/>
      <c r="BR977" s="129"/>
    </row>
    <row r="978" ht="14.25" customHeight="1">
      <c r="AA978" s="129"/>
      <c r="AB978" s="129"/>
      <c r="AC978" s="129"/>
      <c r="AD978" s="129"/>
      <c r="AK978" s="129"/>
      <c r="AL978" s="129"/>
      <c r="AM978" s="129"/>
      <c r="AN978" s="129"/>
      <c r="AO978" s="129"/>
      <c r="AP978" s="129"/>
      <c r="AQ978" s="129"/>
      <c r="AT978" s="129"/>
      <c r="AU978" s="129"/>
      <c r="AV978" s="129"/>
      <c r="AY978" s="129"/>
      <c r="AZ978" s="129"/>
      <c r="BA978" s="129"/>
      <c r="BB978" s="129"/>
      <c r="BC978" s="129"/>
      <c r="BD978" s="129"/>
      <c r="BE978" s="129"/>
      <c r="BF978" s="129"/>
      <c r="BG978" s="129"/>
      <c r="BH978" s="129"/>
      <c r="BI978" s="129"/>
      <c r="BJ978" s="129"/>
      <c r="BK978" s="129"/>
      <c r="BL978" s="129"/>
      <c r="BM978" s="129"/>
      <c r="BN978" s="129"/>
      <c r="BO978" s="129"/>
      <c r="BP978" s="129"/>
      <c r="BQ978" s="129"/>
      <c r="BR978" s="129"/>
    </row>
    <row r="979" ht="14.25" customHeight="1">
      <c r="AA979" s="129"/>
      <c r="AB979" s="129"/>
      <c r="AC979" s="129"/>
      <c r="AD979" s="129"/>
      <c r="AK979" s="129"/>
      <c r="AL979" s="129"/>
      <c r="AM979" s="129"/>
      <c r="AN979" s="129"/>
      <c r="AO979" s="129"/>
      <c r="AP979" s="129"/>
      <c r="AQ979" s="129"/>
      <c r="AT979" s="129"/>
      <c r="AU979" s="129"/>
      <c r="AV979" s="129"/>
      <c r="AY979" s="129"/>
      <c r="AZ979" s="129"/>
      <c r="BA979" s="129"/>
      <c r="BB979" s="129"/>
      <c r="BC979" s="129"/>
      <c r="BD979" s="129"/>
      <c r="BE979" s="129"/>
      <c r="BF979" s="129"/>
      <c r="BG979" s="129"/>
      <c r="BH979" s="129"/>
      <c r="BI979" s="129"/>
      <c r="BJ979" s="129"/>
      <c r="BK979" s="129"/>
      <c r="BL979" s="129"/>
      <c r="BM979" s="129"/>
      <c r="BN979" s="129"/>
      <c r="BO979" s="129"/>
      <c r="BP979" s="129"/>
      <c r="BQ979" s="129"/>
      <c r="BR979" s="129"/>
    </row>
    <row r="980" ht="14.25" customHeight="1">
      <c r="AA980" s="129"/>
      <c r="AB980" s="129"/>
      <c r="AC980" s="129"/>
      <c r="AD980" s="129"/>
      <c r="AK980" s="129"/>
      <c r="AL980" s="129"/>
      <c r="AM980" s="129"/>
      <c r="AN980" s="129"/>
      <c r="AO980" s="129"/>
      <c r="AP980" s="129"/>
      <c r="AQ980" s="129"/>
      <c r="AT980" s="129"/>
      <c r="AU980" s="129"/>
      <c r="AV980" s="129"/>
      <c r="AY980" s="129"/>
      <c r="AZ980" s="129"/>
      <c r="BA980" s="129"/>
      <c r="BB980" s="129"/>
      <c r="BC980" s="129"/>
      <c r="BD980" s="129"/>
      <c r="BE980" s="129"/>
      <c r="BF980" s="129"/>
      <c r="BG980" s="129"/>
      <c r="BH980" s="129"/>
      <c r="BI980" s="129"/>
      <c r="BJ980" s="129"/>
      <c r="BK980" s="129"/>
      <c r="BL980" s="129"/>
      <c r="BM980" s="129"/>
      <c r="BN980" s="129"/>
      <c r="BO980" s="129"/>
      <c r="BP980" s="129"/>
      <c r="BQ980" s="129"/>
      <c r="BR980" s="129"/>
    </row>
    <row r="981" ht="14.25" customHeight="1">
      <c r="AA981" s="129"/>
      <c r="AB981" s="129"/>
      <c r="AC981" s="129"/>
      <c r="AD981" s="129"/>
      <c r="AK981" s="129"/>
      <c r="AL981" s="129"/>
      <c r="AM981" s="129"/>
      <c r="AN981" s="129"/>
      <c r="AO981" s="129"/>
      <c r="AP981" s="129"/>
      <c r="AQ981" s="129"/>
      <c r="AT981" s="129"/>
      <c r="AU981" s="129"/>
      <c r="AV981" s="129"/>
      <c r="AY981" s="129"/>
      <c r="AZ981" s="129"/>
      <c r="BA981" s="129"/>
      <c r="BB981" s="129"/>
      <c r="BC981" s="129"/>
      <c r="BD981" s="129"/>
      <c r="BE981" s="129"/>
      <c r="BF981" s="129"/>
      <c r="BG981" s="129"/>
      <c r="BH981" s="129"/>
      <c r="BI981" s="129"/>
      <c r="BJ981" s="129"/>
      <c r="BK981" s="129"/>
      <c r="BL981" s="129"/>
      <c r="BM981" s="129"/>
      <c r="BN981" s="129"/>
      <c r="BO981" s="129"/>
      <c r="BP981" s="129"/>
      <c r="BQ981" s="129"/>
      <c r="BR981" s="129"/>
    </row>
    <row r="982" ht="14.25" customHeight="1">
      <c r="AA982" s="129"/>
      <c r="AB982" s="129"/>
      <c r="AC982" s="129"/>
      <c r="AD982" s="129"/>
      <c r="AK982" s="129"/>
      <c r="AL982" s="129"/>
      <c r="AM982" s="129"/>
      <c r="AN982" s="129"/>
      <c r="AO982" s="129"/>
      <c r="AP982" s="129"/>
      <c r="AQ982" s="129"/>
      <c r="AT982" s="129"/>
      <c r="AU982" s="129"/>
      <c r="AV982" s="129"/>
      <c r="AY982" s="129"/>
      <c r="AZ982" s="129"/>
      <c r="BA982" s="129"/>
      <c r="BB982" s="129"/>
      <c r="BC982" s="129"/>
      <c r="BD982" s="129"/>
      <c r="BE982" s="129"/>
      <c r="BF982" s="129"/>
      <c r="BG982" s="129"/>
      <c r="BH982" s="129"/>
      <c r="BI982" s="129"/>
      <c r="BJ982" s="129"/>
      <c r="BK982" s="129"/>
      <c r="BL982" s="129"/>
      <c r="BM982" s="129"/>
      <c r="BN982" s="129"/>
      <c r="BO982" s="129"/>
      <c r="BP982" s="129"/>
      <c r="BQ982" s="129"/>
      <c r="BR982" s="129"/>
    </row>
    <row r="983" ht="14.25" customHeight="1">
      <c r="AA983" s="129"/>
      <c r="AB983" s="129"/>
      <c r="AC983" s="129"/>
      <c r="AD983" s="129"/>
      <c r="AK983" s="129"/>
      <c r="AL983" s="129"/>
      <c r="AM983" s="129"/>
      <c r="AN983" s="129"/>
      <c r="AO983" s="129"/>
      <c r="AP983" s="129"/>
      <c r="AQ983" s="129"/>
      <c r="AT983" s="129"/>
      <c r="AU983" s="129"/>
      <c r="AV983" s="129"/>
      <c r="AY983" s="129"/>
      <c r="AZ983" s="129"/>
      <c r="BA983" s="129"/>
      <c r="BB983" s="129"/>
      <c r="BC983" s="129"/>
      <c r="BD983" s="129"/>
      <c r="BE983" s="129"/>
      <c r="BF983" s="129"/>
      <c r="BG983" s="129"/>
      <c r="BH983" s="129"/>
      <c r="BI983" s="129"/>
      <c r="BJ983" s="129"/>
      <c r="BK983" s="129"/>
      <c r="BL983" s="129"/>
      <c r="BM983" s="129"/>
      <c r="BN983" s="129"/>
      <c r="BO983" s="129"/>
      <c r="BP983" s="129"/>
      <c r="BQ983" s="129"/>
      <c r="BR983" s="129"/>
    </row>
    <row r="984" ht="14.25" customHeight="1">
      <c r="AA984" s="129"/>
      <c r="AB984" s="129"/>
      <c r="AC984" s="129"/>
      <c r="AD984" s="129"/>
      <c r="AK984" s="129"/>
      <c r="AL984" s="129"/>
      <c r="AM984" s="129"/>
      <c r="AN984" s="129"/>
      <c r="AO984" s="129"/>
      <c r="AP984" s="129"/>
      <c r="AQ984" s="129"/>
      <c r="AT984" s="129"/>
      <c r="AU984" s="129"/>
      <c r="AV984" s="129"/>
      <c r="AY984" s="129"/>
      <c r="AZ984" s="129"/>
      <c r="BA984" s="129"/>
      <c r="BB984" s="129"/>
      <c r="BC984" s="129"/>
      <c r="BD984" s="129"/>
      <c r="BE984" s="129"/>
      <c r="BF984" s="129"/>
      <c r="BG984" s="129"/>
      <c r="BH984" s="129"/>
      <c r="BI984" s="129"/>
      <c r="BJ984" s="129"/>
      <c r="BK984" s="129"/>
      <c r="BL984" s="129"/>
      <c r="BM984" s="129"/>
      <c r="BN984" s="129"/>
      <c r="BO984" s="129"/>
      <c r="BP984" s="129"/>
      <c r="BQ984" s="129"/>
      <c r="BR984" s="129"/>
    </row>
    <row r="985" ht="14.25" customHeight="1">
      <c r="AA985" s="129"/>
      <c r="AB985" s="129"/>
      <c r="AC985" s="129"/>
      <c r="AD985" s="129"/>
      <c r="AK985" s="129"/>
      <c r="AL985" s="129"/>
      <c r="AM985" s="129"/>
      <c r="AN985" s="129"/>
      <c r="AO985" s="129"/>
      <c r="AP985" s="129"/>
      <c r="AQ985" s="129"/>
      <c r="AT985" s="129"/>
      <c r="AU985" s="129"/>
      <c r="AV985" s="129"/>
      <c r="AY985" s="129"/>
      <c r="AZ985" s="129"/>
      <c r="BA985" s="129"/>
      <c r="BB985" s="129"/>
      <c r="BC985" s="129"/>
      <c r="BD985" s="129"/>
      <c r="BE985" s="129"/>
      <c r="BF985" s="129"/>
      <c r="BG985" s="129"/>
      <c r="BH985" s="129"/>
      <c r="BI985" s="129"/>
      <c r="BJ985" s="129"/>
      <c r="BK985" s="129"/>
      <c r="BL985" s="129"/>
      <c r="BM985" s="129"/>
      <c r="BN985" s="129"/>
      <c r="BO985" s="129"/>
      <c r="BP985" s="129"/>
      <c r="BQ985" s="129"/>
      <c r="BR985" s="129"/>
    </row>
    <row r="986" ht="14.25" customHeight="1">
      <c r="AA986" s="129"/>
      <c r="AB986" s="129"/>
      <c r="AC986" s="129"/>
      <c r="AD986" s="129"/>
      <c r="AK986" s="129"/>
      <c r="AL986" s="129"/>
      <c r="AM986" s="129"/>
      <c r="AN986" s="129"/>
      <c r="AO986" s="129"/>
      <c r="AP986" s="129"/>
      <c r="AQ986" s="129"/>
      <c r="AT986" s="129"/>
      <c r="AU986" s="129"/>
      <c r="AV986" s="129"/>
      <c r="AY986" s="129"/>
      <c r="AZ986" s="129"/>
      <c r="BA986" s="129"/>
      <c r="BB986" s="129"/>
      <c r="BC986" s="129"/>
      <c r="BD986" s="129"/>
      <c r="BE986" s="129"/>
      <c r="BF986" s="129"/>
      <c r="BG986" s="129"/>
      <c r="BH986" s="129"/>
      <c r="BI986" s="129"/>
      <c r="BJ986" s="129"/>
      <c r="BK986" s="129"/>
      <c r="BL986" s="129"/>
      <c r="BM986" s="129"/>
      <c r="BN986" s="129"/>
      <c r="BO986" s="129"/>
      <c r="BP986" s="129"/>
      <c r="BQ986" s="129"/>
      <c r="BR986" s="129"/>
    </row>
    <row r="987" ht="14.25" customHeight="1">
      <c r="AA987" s="129"/>
      <c r="AB987" s="129"/>
      <c r="AC987" s="129"/>
      <c r="AD987" s="129"/>
      <c r="AK987" s="129"/>
      <c r="AL987" s="129"/>
      <c r="AM987" s="129"/>
      <c r="AN987" s="129"/>
      <c r="AO987" s="129"/>
      <c r="AP987" s="129"/>
      <c r="AQ987" s="129"/>
      <c r="AT987" s="129"/>
      <c r="AU987" s="129"/>
      <c r="AV987" s="129"/>
      <c r="AY987" s="129"/>
      <c r="AZ987" s="129"/>
      <c r="BA987" s="129"/>
      <c r="BB987" s="129"/>
      <c r="BC987" s="129"/>
      <c r="BD987" s="129"/>
      <c r="BE987" s="129"/>
      <c r="BF987" s="129"/>
      <c r="BG987" s="129"/>
      <c r="BH987" s="129"/>
      <c r="BI987" s="129"/>
      <c r="BJ987" s="129"/>
      <c r="BK987" s="129"/>
      <c r="BL987" s="129"/>
      <c r="BM987" s="129"/>
      <c r="BN987" s="129"/>
      <c r="BO987" s="129"/>
      <c r="BP987" s="129"/>
      <c r="BQ987" s="129"/>
      <c r="BR987" s="129"/>
    </row>
    <row r="988" ht="14.25" customHeight="1">
      <c r="AA988" s="129"/>
      <c r="AB988" s="129"/>
      <c r="AC988" s="129"/>
      <c r="AD988" s="129"/>
      <c r="AK988" s="129"/>
      <c r="AL988" s="129"/>
      <c r="AM988" s="129"/>
      <c r="AN988" s="129"/>
      <c r="AO988" s="129"/>
      <c r="AP988" s="129"/>
      <c r="AQ988" s="129"/>
      <c r="AT988" s="129"/>
      <c r="AU988" s="129"/>
      <c r="AV988" s="129"/>
      <c r="AY988" s="129"/>
      <c r="AZ988" s="129"/>
      <c r="BA988" s="129"/>
      <c r="BB988" s="129"/>
      <c r="BC988" s="129"/>
      <c r="BD988" s="129"/>
      <c r="BE988" s="129"/>
      <c r="BF988" s="129"/>
      <c r="BG988" s="129"/>
      <c r="BH988" s="129"/>
      <c r="BI988" s="129"/>
      <c r="BJ988" s="129"/>
      <c r="BK988" s="129"/>
      <c r="BL988" s="129"/>
      <c r="BM988" s="129"/>
      <c r="BN988" s="129"/>
      <c r="BO988" s="129"/>
      <c r="BP988" s="129"/>
      <c r="BQ988" s="129"/>
      <c r="BR988" s="129"/>
    </row>
    <row r="989" ht="14.25" customHeight="1">
      <c r="AA989" s="129"/>
      <c r="AB989" s="129"/>
      <c r="AC989" s="129"/>
      <c r="AD989" s="129"/>
      <c r="AK989" s="129"/>
      <c r="AL989" s="129"/>
      <c r="AM989" s="129"/>
      <c r="AN989" s="129"/>
      <c r="AO989" s="129"/>
      <c r="AP989" s="129"/>
      <c r="AQ989" s="129"/>
      <c r="AT989" s="129"/>
      <c r="AU989" s="129"/>
      <c r="AV989" s="129"/>
      <c r="AY989" s="129"/>
      <c r="AZ989" s="129"/>
      <c r="BA989" s="129"/>
      <c r="BB989" s="129"/>
      <c r="BC989" s="129"/>
      <c r="BD989" s="129"/>
      <c r="BE989" s="129"/>
      <c r="BF989" s="129"/>
      <c r="BG989" s="129"/>
      <c r="BH989" s="129"/>
      <c r="BI989" s="129"/>
      <c r="BJ989" s="129"/>
      <c r="BK989" s="129"/>
      <c r="BL989" s="129"/>
      <c r="BM989" s="129"/>
      <c r="BN989" s="129"/>
      <c r="BO989" s="129"/>
      <c r="BP989" s="129"/>
      <c r="BQ989" s="129"/>
      <c r="BR989" s="129"/>
    </row>
    <row r="990" ht="14.25" customHeight="1">
      <c r="AA990" s="129"/>
      <c r="AB990" s="129"/>
      <c r="AC990" s="129"/>
      <c r="AD990" s="129"/>
      <c r="AK990" s="129"/>
      <c r="AL990" s="129"/>
      <c r="AM990" s="129"/>
      <c r="AN990" s="129"/>
      <c r="AO990" s="129"/>
      <c r="AP990" s="129"/>
      <c r="AQ990" s="129"/>
      <c r="AT990" s="129"/>
      <c r="AU990" s="129"/>
      <c r="AV990" s="129"/>
      <c r="AY990" s="129"/>
      <c r="AZ990" s="129"/>
      <c r="BA990" s="129"/>
      <c r="BB990" s="129"/>
      <c r="BC990" s="129"/>
      <c r="BD990" s="129"/>
      <c r="BE990" s="129"/>
      <c r="BF990" s="129"/>
      <c r="BG990" s="129"/>
      <c r="BH990" s="129"/>
      <c r="BI990" s="129"/>
      <c r="BJ990" s="129"/>
      <c r="BK990" s="129"/>
      <c r="BL990" s="129"/>
      <c r="BM990" s="129"/>
      <c r="BN990" s="129"/>
      <c r="BO990" s="129"/>
      <c r="BP990" s="129"/>
      <c r="BQ990" s="129"/>
      <c r="BR990" s="129"/>
    </row>
    <row r="991" ht="14.25" customHeight="1">
      <c r="AA991" s="129"/>
      <c r="AB991" s="129"/>
      <c r="AC991" s="129"/>
      <c r="AD991" s="129"/>
      <c r="AK991" s="129"/>
      <c r="AL991" s="129"/>
      <c r="AM991" s="129"/>
      <c r="AN991" s="129"/>
      <c r="AO991" s="129"/>
      <c r="AP991" s="129"/>
      <c r="AQ991" s="129"/>
      <c r="AT991" s="129"/>
      <c r="AU991" s="129"/>
      <c r="AV991" s="129"/>
      <c r="AY991" s="129"/>
      <c r="AZ991" s="129"/>
      <c r="BA991" s="129"/>
      <c r="BB991" s="129"/>
      <c r="BC991" s="129"/>
      <c r="BD991" s="129"/>
      <c r="BE991" s="129"/>
      <c r="BF991" s="129"/>
      <c r="BG991" s="129"/>
      <c r="BH991" s="129"/>
      <c r="BI991" s="129"/>
      <c r="BJ991" s="129"/>
      <c r="BK991" s="129"/>
      <c r="BL991" s="129"/>
      <c r="BM991" s="129"/>
      <c r="BN991" s="129"/>
      <c r="BO991" s="129"/>
      <c r="BP991" s="129"/>
      <c r="BQ991" s="129"/>
      <c r="BR991" s="129"/>
    </row>
    <row r="992" ht="14.25" customHeight="1">
      <c r="AA992" s="129"/>
      <c r="AB992" s="129"/>
      <c r="AC992" s="129"/>
      <c r="AD992" s="129"/>
      <c r="AK992" s="129"/>
      <c r="AL992" s="129"/>
      <c r="AM992" s="129"/>
      <c r="AN992" s="129"/>
      <c r="AO992" s="129"/>
      <c r="AP992" s="129"/>
      <c r="AQ992" s="129"/>
      <c r="AT992" s="129"/>
      <c r="AU992" s="129"/>
      <c r="AV992" s="129"/>
      <c r="AY992" s="129"/>
      <c r="AZ992" s="129"/>
      <c r="BA992" s="129"/>
      <c r="BB992" s="129"/>
      <c r="BC992" s="129"/>
      <c r="BD992" s="129"/>
      <c r="BE992" s="129"/>
      <c r="BF992" s="129"/>
      <c r="BG992" s="129"/>
      <c r="BH992" s="129"/>
      <c r="BI992" s="129"/>
      <c r="BJ992" s="129"/>
      <c r="BK992" s="129"/>
      <c r="BL992" s="129"/>
      <c r="BM992" s="129"/>
      <c r="BN992" s="129"/>
      <c r="BO992" s="129"/>
      <c r="BP992" s="129"/>
      <c r="BQ992" s="129"/>
      <c r="BR992" s="129"/>
    </row>
    <row r="993" ht="14.25" customHeight="1">
      <c r="AA993" s="129"/>
      <c r="AB993" s="129"/>
      <c r="AC993" s="129"/>
      <c r="AD993" s="129"/>
      <c r="AK993" s="129"/>
      <c r="AL993" s="129"/>
      <c r="AM993" s="129"/>
      <c r="AN993" s="129"/>
      <c r="AO993" s="129"/>
      <c r="AP993" s="129"/>
      <c r="AQ993" s="129"/>
      <c r="AT993" s="129"/>
      <c r="AU993" s="129"/>
      <c r="AV993" s="129"/>
      <c r="AY993" s="129"/>
      <c r="AZ993" s="129"/>
      <c r="BA993" s="129"/>
      <c r="BB993" s="129"/>
      <c r="BC993" s="129"/>
      <c r="BD993" s="129"/>
      <c r="BE993" s="129"/>
      <c r="BF993" s="129"/>
      <c r="BG993" s="129"/>
      <c r="BH993" s="129"/>
      <c r="BI993" s="129"/>
      <c r="BJ993" s="129"/>
      <c r="BK993" s="129"/>
      <c r="BL993" s="129"/>
      <c r="BM993" s="129"/>
      <c r="BN993" s="129"/>
      <c r="BO993" s="129"/>
      <c r="BP993" s="129"/>
      <c r="BQ993" s="129"/>
      <c r="BR993" s="129"/>
    </row>
    <row r="994" ht="14.25" customHeight="1">
      <c r="AA994" s="129"/>
      <c r="AB994" s="129"/>
      <c r="AC994" s="129"/>
      <c r="AD994" s="129"/>
      <c r="AK994" s="129"/>
      <c r="AL994" s="129"/>
      <c r="AM994" s="129"/>
      <c r="AN994" s="129"/>
      <c r="AO994" s="129"/>
      <c r="AP994" s="129"/>
      <c r="AQ994" s="129"/>
      <c r="AT994" s="129"/>
      <c r="AU994" s="129"/>
      <c r="AV994" s="129"/>
      <c r="AY994" s="129"/>
      <c r="AZ994" s="129"/>
      <c r="BA994" s="129"/>
      <c r="BB994" s="129"/>
      <c r="BC994" s="129"/>
      <c r="BD994" s="129"/>
      <c r="BE994" s="129"/>
      <c r="BF994" s="129"/>
      <c r="BG994" s="129"/>
      <c r="BH994" s="129"/>
      <c r="BI994" s="129"/>
      <c r="BJ994" s="129"/>
      <c r="BK994" s="129"/>
      <c r="BL994" s="129"/>
      <c r="BM994" s="129"/>
      <c r="BN994" s="129"/>
      <c r="BO994" s="129"/>
      <c r="BP994" s="129"/>
      <c r="BQ994" s="129"/>
      <c r="BR994" s="129"/>
    </row>
    <row r="995" ht="14.25" customHeight="1">
      <c r="AA995" s="129"/>
      <c r="AB995" s="129"/>
      <c r="AC995" s="129"/>
      <c r="AD995" s="129"/>
      <c r="AK995" s="129"/>
      <c r="AL995" s="129"/>
      <c r="AM995" s="129"/>
      <c r="AN995" s="129"/>
      <c r="AO995" s="129"/>
      <c r="AP995" s="129"/>
      <c r="AQ995" s="129"/>
      <c r="AT995" s="129"/>
      <c r="AU995" s="129"/>
      <c r="AV995" s="129"/>
      <c r="AY995" s="129"/>
      <c r="AZ995" s="129"/>
      <c r="BA995" s="129"/>
      <c r="BB995" s="129"/>
      <c r="BC995" s="129"/>
      <c r="BD995" s="129"/>
      <c r="BE995" s="129"/>
      <c r="BF995" s="129"/>
      <c r="BG995" s="129"/>
      <c r="BH995" s="129"/>
      <c r="BI995" s="129"/>
      <c r="BJ995" s="129"/>
      <c r="BK995" s="129"/>
      <c r="BL995" s="129"/>
      <c r="BM995" s="129"/>
      <c r="BN995" s="129"/>
      <c r="BO995" s="129"/>
      <c r="BP995" s="129"/>
      <c r="BQ995" s="129"/>
      <c r="BR995" s="129"/>
    </row>
    <row r="996" ht="14.25" customHeight="1">
      <c r="AA996" s="129"/>
      <c r="AB996" s="129"/>
      <c r="AC996" s="129"/>
      <c r="AD996" s="129"/>
      <c r="AK996" s="129"/>
      <c r="AL996" s="129"/>
      <c r="AM996" s="129"/>
      <c r="AN996" s="129"/>
      <c r="AO996" s="129"/>
      <c r="AP996" s="129"/>
      <c r="AQ996" s="129"/>
      <c r="AT996" s="129"/>
      <c r="AU996" s="129"/>
      <c r="AV996" s="129"/>
      <c r="AY996" s="129"/>
      <c r="AZ996" s="129"/>
      <c r="BA996" s="129"/>
      <c r="BB996" s="129"/>
      <c r="BC996" s="129"/>
      <c r="BD996" s="129"/>
      <c r="BE996" s="129"/>
      <c r="BF996" s="129"/>
      <c r="BG996" s="129"/>
      <c r="BH996" s="129"/>
      <c r="BI996" s="129"/>
      <c r="BJ996" s="129"/>
      <c r="BK996" s="129"/>
      <c r="BL996" s="129"/>
      <c r="BM996" s="129"/>
      <c r="BN996" s="129"/>
      <c r="BO996" s="129"/>
      <c r="BP996" s="129"/>
      <c r="BQ996" s="129"/>
      <c r="BR996" s="129"/>
    </row>
    <row r="997" ht="14.25" customHeight="1">
      <c r="AA997" s="129"/>
      <c r="AB997" s="129"/>
      <c r="AC997" s="129"/>
      <c r="AD997" s="129"/>
      <c r="AK997" s="129"/>
      <c r="AL997" s="129"/>
      <c r="AM997" s="129"/>
      <c r="AN997" s="129"/>
      <c r="AO997" s="129"/>
      <c r="AP997" s="129"/>
      <c r="AQ997" s="129"/>
      <c r="AT997" s="129"/>
      <c r="AU997" s="129"/>
      <c r="AV997" s="129"/>
      <c r="AY997" s="129"/>
      <c r="AZ997" s="129"/>
      <c r="BA997" s="129"/>
      <c r="BB997" s="129"/>
      <c r="BC997" s="129"/>
      <c r="BD997" s="129"/>
      <c r="BE997" s="129"/>
      <c r="BF997" s="129"/>
      <c r="BG997" s="129"/>
      <c r="BH997" s="129"/>
      <c r="BI997" s="129"/>
      <c r="BJ997" s="129"/>
      <c r="BK997" s="129"/>
      <c r="BL997" s="129"/>
      <c r="BM997" s="129"/>
      <c r="BN997" s="129"/>
      <c r="BO997" s="129"/>
      <c r="BP997" s="129"/>
      <c r="BQ997" s="129"/>
      <c r="BR997" s="129"/>
    </row>
    <row r="998" ht="14.25" customHeight="1">
      <c r="AA998" s="129"/>
      <c r="AB998" s="129"/>
      <c r="AC998" s="129"/>
      <c r="AD998" s="129"/>
      <c r="AK998" s="129"/>
      <c r="AL998" s="129"/>
      <c r="AM998" s="129"/>
      <c r="AN998" s="129"/>
      <c r="AO998" s="129"/>
      <c r="AP998" s="129"/>
      <c r="AQ998" s="129"/>
      <c r="AT998" s="129"/>
      <c r="AU998" s="129"/>
      <c r="AV998" s="129"/>
      <c r="AY998" s="129"/>
      <c r="AZ998" s="129"/>
      <c r="BA998" s="129"/>
      <c r="BB998" s="129"/>
      <c r="BC998" s="129"/>
      <c r="BD998" s="129"/>
      <c r="BE998" s="129"/>
      <c r="BF998" s="129"/>
      <c r="BG998" s="129"/>
      <c r="BH998" s="129"/>
      <c r="BI998" s="129"/>
      <c r="BJ998" s="129"/>
      <c r="BK998" s="129"/>
      <c r="BL998" s="129"/>
      <c r="BM998" s="129"/>
      <c r="BN998" s="129"/>
      <c r="BO998" s="129"/>
      <c r="BP998" s="129"/>
      <c r="BQ998" s="129"/>
      <c r="BR998" s="129"/>
    </row>
    <row r="999" ht="14.25" customHeight="1">
      <c r="AA999" s="129"/>
      <c r="AB999" s="129"/>
      <c r="AC999" s="129"/>
      <c r="AD999" s="129"/>
      <c r="AK999" s="129"/>
      <c r="AL999" s="129"/>
      <c r="AM999" s="129"/>
      <c r="AN999" s="129"/>
      <c r="AO999" s="129"/>
      <c r="AP999" s="129"/>
      <c r="AQ999" s="129"/>
      <c r="AT999" s="129"/>
      <c r="AU999" s="129"/>
      <c r="AV999" s="129"/>
      <c r="AY999" s="129"/>
      <c r="AZ999" s="129"/>
      <c r="BA999" s="129"/>
      <c r="BB999" s="129"/>
      <c r="BC999" s="129"/>
      <c r="BD999" s="129"/>
      <c r="BE999" s="129"/>
      <c r="BF999" s="129"/>
      <c r="BG999" s="129"/>
      <c r="BH999" s="129"/>
      <c r="BI999" s="129"/>
      <c r="BJ999" s="129"/>
      <c r="BK999" s="129"/>
      <c r="BL999" s="129"/>
      <c r="BM999" s="129"/>
      <c r="BN999" s="129"/>
      <c r="BO999" s="129"/>
      <c r="BP999" s="129"/>
      <c r="BQ999" s="129"/>
      <c r="BR999" s="129"/>
    </row>
    <row r="1000" ht="14.25" customHeight="1">
      <c r="AA1000" s="129"/>
      <c r="AB1000" s="129"/>
      <c r="AC1000" s="129"/>
      <c r="AD1000" s="129"/>
      <c r="AK1000" s="129"/>
      <c r="AL1000" s="129"/>
      <c r="AM1000" s="129"/>
      <c r="AN1000" s="129"/>
      <c r="AO1000" s="129"/>
      <c r="AP1000" s="129"/>
      <c r="AQ1000" s="129"/>
      <c r="AT1000" s="129"/>
      <c r="AU1000" s="129"/>
      <c r="AV1000" s="129"/>
      <c r="AY1000" s="129"/>
      <c r="AZ1000" s="129"/>
      <c r="BA1000" s="129"/>
      <c r="BB1000" s="129"/>
      <c r="BC1000" s="129"/>
      <c r="BD1000" s="129"/>
      <c r="BE1000" s="129"/>
      <c r="BF1000" s="129"/>
      <c r="BG1000" s="129"/>
      <c r="BH1000" s="129"/>
      <c r="BI1000" s="129"/>
      <c r="BJ1000" s="129"/>
      <c r="BK1000" s="129"/>
      <c r="BL1000" s="129"/>
      <c r="BM1000" s="129"/>
      <c r="BN1000" s="129"/>
      <c r="BO1000" s="129"/>
      <c r="BP1000" s="129"/>
      <c r="BQ1000" s="129"/>
      <c r="BR1000" s="129"/>
    </row>
  </sheetData>
  <autoFilter ref="$AR$2:$AU$367"/>
  <mergeCells count="15">
    <mergeCell ref="AL1:AO1"/>
    <mergeCell ref="AR1:AU1"/>
    <mergeCell ref="AW1:AX1"/>
    <mergeCell ref="BB2:BC2"/>
    <mergeCell ref="BF3:BK3"/>
    <mergeCell ref="BF8:BK8"/>
    <mergeCell ref="BF13:BK13"/>
    <mergeCell ref="BB26:BD26"/>
    <mergeCell ref="C1:E1"/>
    <mergeCell ref="G1:H1"/>
    <mergeCell ref="J1:K1"/>
    <mergeCell ref="W1:X1"/>
    <mergeCell ref="AA1:AD1"/>
    <mergeCell ref="AE1:AH1"/>
    <mergeCell ref="AI1:AJ1"/>
  </mergeCells>
  <conditionalFormatting sqref="AW3:AW9">
    <cfRule type="colorScale" priority="1">
      <colorScale>
        <cfvo type="min"/>
        <cfvo type="max"/>
        <color rgb="FFFF0000"/>
        <color theme="9"/>
      </colorScale>
    </cfRule>
  </conditionalFormatting>
  <conditionalFormatting sqref="AW2:AW9 AW368:AW10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367">
    <cfRule type="colorScale" priority="3">
      <colorScale>
        <cfvo type="min"/>
        <cfvo type="max"/>
        <color rgb="FFFF0000"/>
        <color theme="9"/>
      </colorScale>
    </cfRule>
  </conditionalFormatting>
  <conditionalFormatting sqref="AW10:AW3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0:AX367">
    <cfRule type="colorScale" priority="5">
      <colorScale>
        <cfvo type="min"/>
        <cfvo type="max"/>
        <color rgb="FFFF0000"/>
        <color theme="9"/>
      </colorScale>
    </cfRule>
  </conditionalFormatting>
  <conditionalFormatting sqref="AX10:AX3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367">
    <cfRule type="colorScale" priority="7">
      <colorScale>
        <cfvo type="min"/>
        <cfvo type="max"/>
        <color rgb="FFFF0000"/>
        <color theme="9"/>
      </colorScale>
    </cfRule>
  </conditionalFormatting>
  <conditionalFormatting sqref="AX3:AX36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X3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X3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14"/>
      <c r="B1" s="63" t="s">
        <v>165</v>
      </c>
    </row>
    <row r="2" ht="14.25" customHeight="1">
      <c r="A2" s="251"/>
      <c r="B2" s="63" t="s">
        <v>166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>
      <c r="M4" s="63" t="s">
        <v>167</v>
      </c>
      <c r="N4" s="63" t="s">
        <v>168</v>
      </c>
      <c r="O4" s="63" t="s">
        <v>169</v>
      </c>
    </row>
    <row r="5" ht="14.25" customHeight="1">
      <c r="M5" s="63">
        <v>1.0</v>
      </c>
      <c r="N5" s="63">
        <v>0.4</v>
      </c>
      <c r="O5" s="63">
        <v>0.25</v>
      </c>
    </row>
    <row r="6" ht="14.25" customHeight="1">
      <c r="M6" s="63">
        <v>2.0</v>
      </c>
      <c r="N6" s="63">
        <v>0.65</v>
      </c>
      <c r="O6" s="63">
        <v>0.45</v>
      </c>
    </row>
    <row r="7" ht="14.25" customHeight="1">
      <c r="M7" s="63">
        <v>3.0</v>
      </c>
      <c r="N7" s="63">
        <v>0.8</v>
      </c>
      <c r="O7" s="63">
        <v>0.6</v>
      </c>
    </row>
    <row r="8" ht="14.25" customHeight="1">
      <c r="M8" s="63">
        <v>4.0</v>
      </c>
      <c r="N8" s="63">
        <v>0.9</v>
      </c>
      <c r="O8" s="63">
        <v>0.7</v>
      </c>
    </row>
    <row r="9" ht="14.25" customHeight="1">
      <c r="M9" s="63">
        <v>5.0</v>
      </c>
      <c r="N9" s="63">
        <v>0.95</v>
      </c>
      <c r="O9" s="63">
        <v>0.8</v>
      </c>
    </row>
    <row r="10" ht="14.25" customHeight="1">
      <c r="M10" s="63">
        <v>6.0</v>
      </c>
      <c r="N10" s="63">
        <v>1.0</v>
      </c>
      <c r="O10" s="63">
        <v>0.9</v>
      </c>
    </row>
    <row r="11" ht="14.25" customHeight="1">
      <c r="M11" s="63">
        <v>7.0</v>
      </c>
      <c r="O11" s="63">
        <v>0.95</v>
      </c>
    </row>
    <row r="12" ht="14.25" customHeight="1">
      <c r="M12" s="63">
        <v>8.0</v>
      </c>
      <c r="O12" s="63">
        <v>1.0</v>
      </c>
    </row>
    <row r="13" ht="14.25" customHeight="1">
      <c r="N13" s="63">
        <f>365*0.18*(1*0.4+0.25*2+0.15*3+0.1*4+0.05*5+0.05*6)</f>
        <v>151.11</v>
      </c>
      <c r="O13" s="63">
        <f>+(365*0.16*(1*0.25+2*0.2+0.15*3+0.1*4+0.1*5+0.1*6+0.05*7+0.05*8))</f>
        <v>195.64</v>
      </c>
    </row>
    <row r="14" ht="14.25" customHeight="1">
      <c r="N14" s="63">
        <f t="shared" ref="N14:O14" si="1">+N13/365</f>
        <v>0.414</v>
      </c>
      <c r="O14" s="63">
        <f t="shared" si="1"/>
        <v>0.536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252" t="s">
        <v>170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71"/>
    </row>
    <row r="24" ht="14.25" customHeight="1">
      <c r="A24" s="253"/>
      <c r="B24" s="254" t="s">
        <v>171</v>
      </c>
      <c r="C24" s="254" t="s">
        <v>172</v>
      </c>
      <c r="D24" s="254" t="s">
        <v>173</v>
      </c>
      <c r="E24" s="254" t="s">
        <v>174</v>
      </c>
      <c r="F24" s="254" t="s">
        <v>175</v>
      </c>
      <c r="G24" s="254" t="s">
        <v>176</v>
      </c>
      <c r="H24" s="254" t="s">
        <v>177</v>
      </c>
      <c r="I24" s="254" t="s">
        <v>178</v>
      </c>
      <c r="J24" s="254" t="s">
        <v>179</v>
      </c>
      <c r="K24" s="254" t="s">
        <v>180</v>
      </c>
      <c r="L24" s="254" t="s">
        <v>181</v>
      </c>
      <c r="M24" s="255" t="s">
        <v>182</v>
      </c>
    </row>
    <row r="25" ht="14.25" customHeight="1">
      <c r="A25" s="94" t="s">
        <v>183</v>
      </c>
      <c r="B25" s="95">
        <v>22.0</v>
      </c>
      <c r="C25" s="95">
        <v>21.0</v>
      </c>
      <c r="D25" s="95">
        <v>24.0</v>
      </c>
      <c r="E25" s="95">
        <v>25.0</v>
      </c>
      <c r="F25" s="95">
        <v>23.0</v>
      </c>
      <c r="G25" s="95">
        <v>21.0</v>
      </c>
      <c r="H25" s="95">
        <v>15.0</v>
      </c>
      <c r="I25" s="95">
        <v>18.0</v>
      </c>
      <c r="J25" s="95">
        <v>21.0</v>
      </c>
      <c r="K25" s="95">
        <v>18.0</v>
      </c>
      <c r="L25" s="95">
        <v>19.0</v>
      </c>
      <c r="M25" s="97">
        <v>22.0</v>
      </c>
    </row>
    <row r="26" ht="14.25" customHeight="1">
      <c r="A26" s="256" t="s">
        <v>53</v>
      </c>
      <c r="B26" s="257">
        <v>20.0</v>
      </c>
      <c r="C26" s="257">
        <v>23.0</v>
      </c>
      <c r="D26" s="257">
        <v>23.0</v>
      </c>
      <c r="E26" s="257">
        <v>17.0</v>
      </c>
      <c r="F26" s="257">
        <v>25.0</v>
      </c>
      <c r="G26" s="257">
        <v>17.0</v>
      </c>
      <c r="H26" s="257">
        <v>18.0</v>
      </c>
      <c r="I26" s="257">
        <v>20.0</v>
      </c>
      <c r="J26" s="257">
        <v>15.0</v>
      </c>
      <c r="K26" s="257">
        <v>16.0</v>
      </c>
      <c r="L26" s="257">
        <v>14.0</v>
      </c>
      <c r="M26" s="258">
        <v>14.0</v>
      </c>
    </row>
    <row r="27" ht="14.25" customHeight="1">
      <c r="A27" s="259"/>
      <c r="B27" s="260"/>
      <c r="C27" s="43"/>
      <c r="D27" s="260"/>
      <c r="E27" s="43"/>
      <c r="F27" s="260"/>
      <c r="G27" s="43"/>
      <c r="H27" s="260"/>
      <c r="I27" s="43"/>
      <c r="J27" s="260"/>
      <c r="K27" s="43"/>
      <c r="L27" s="260"/>
      <c r="M27" s="43"/>
    </row>
    <row r="28" ht="14.25" customHeight="1">
      <c r="A28" s="252" t="s">
        <v>184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71"/>
    </row>
    <row r="29" ht="14.25" customHeight="1">
      <c r="A29" s="253"/>
      <c r="B29" s="254" t="s">
        <v>171</v>
      </c>
      <c r="C29" s="254" t="s">
        <v>172</v>
      </c>
      <c r="D29" s="254" t="s">
        <v>173</v>
      </c>
      <c r="E29" s="254" t="s">
        <v>174</v>
      </c>
      <c r="F29" s="254" t="s">
        <v>175</v>
      </c>
      <c r="G29" s="254" t="s">
        <v>176</v>
      </c>
      <c r="H29" s="254" t="s">
        <v>177</v>
      </c>
      <c r="I29" s="254" t="s">
        <v>178</v>
      </c>
      <c r="J29" s="254" t="s">
        <v>179</v>
      </c>
      <c r="K29" s="254" t="s">
        <v>180</v>
      </c>
      <c r="L29" s="254" t="s">
        <v>181</v>
      </c>
      <c r="M29" s="255" t="s">
        <v>182</v>
      </c>
    </row>
    <row r="30" ht="14.25" customHeight="1">
      <c r="A30" s="94" t="s">
        <v>183</v>
      </c>
      <c r="B30" s="95">
        <f t="shared" ref="B30:B31" si="3">31*4</f>
        <v>124</v>
      </c>
      <c r="C30" s="95">
        <f t="shared" ref="C30:C31" si="4">28*4</f>
        <v>112</v>
      </c>
      <c r="D30" s="95">
        <f t="shared" ref="D30:D31" si="5">31*4</f>
        <v>124</v>
      </c>
      <c r="E30" s="95">
        <f t="shared" ref="E30:E31" si="6">30*4</f>
        <v>120</v>
      </c>
      <c r="F30" s="95">
        <f t="shared" ref="F30:F31" si="7">31*4</f>
        <v>124</v>
      </c>
      <c r="G30" s="95">
        <f t="shared" ref="G30:G31" si="8">30*4</f>
        <v>120</v>
      </c>
      <c r="H30" s="95">
        <f t="shared" ref="H30:I30" si="2">31*3</f>
        <v>93</v>
      </c>
      <c r="I30" s="95">
        <f t="shared" si="2"/>
        <v>93</v>
      </c>
      <c r="J30" s="95">
        <f t="shared" ref="J30:J31" si="10">30*4</f>
        <v>120</v>
      </c>
      <c r="K30" s="95">
        <f t="shared" ref="K30:K31" si="11">31*3</f>
        <v>93</v>
      </c>
      <c r="L30" s="95">
        <f t="shared" ref="L30:L31" si="12">30*4</f>
        <v>120</v>
      </c>
      <c r="M30" s="95">
        <f t="shared" ref="M30:M31" si="13">31*3</f>
        <v>93</v>
      </c>
    </row>
    <row r="31" ht="14.25" customHeight="1">
      <c r="A31" s="256" t="s">
        <v>53</v>
      </c>
      <c r="B31" s="95">
        <f t="shared" si="3"/>
        <v>124</v>
      </c>
      <c r="C31" s="95">
        <f t="shared" si="4"/>
        <v>112</v>
      </c>
      <c r="D31" s="95">
        <f t="shared" si="5"/>
        <v>124</v>
      </c>
      <c r="E31" s="95">
        <f t="shared" si="6"/>
        <v>120</v>
      </c>
      <c r="F31" s="95">
        <f t="shared" si="7"/>
        <v>124</v>
      </c>
      <c r="G31" s="95">
        <f t="shared" si="8"/>
        <v>120</v>
      </c>
      <c r="H31" s="95">
        <f t="shared" ref="H31:I31" si="9">31*3</f>
        <v>93</v>
      </c>
      <c r="I31" s="95">
        <f t="shared" si="9"/>
        <v>93</v>
      </c>
      <c r="J31" s="95">
        <f t="shared" si="10"/>
        <v>120</v>
      </c>
      <c r="K31" s="95">
        <f t="shared" si="11"/>
        <v>93</v>
      </c>
      <c r="L31" s="95">
        <f t="shared" si="12"/>
        <v>120</v>
      </c>
      <c r="M31" s="95">
        <f t="shared" si="13"/>
        <v>93</v>
      </c>
    </row>
    <row r="32" ht="14.25" customHeight="1">
      <c r="A32" s="259"/>
      <c r="B32" s="260"/>
      <c r="C32" s="43"/>
      <c r="D32" s="260"/>
      <c r="E32" s="43"/>
      <c r="F32" s="260"/>
      <c r="G32" s="43"/>
      <c r="H32" s="260"/>
      <c r="I32" s="43"/>
      <c r="J32" s="260"/>
      <c r="K32" s="43"/>
      <c r="L32" s="260"/>
      <c r="M32" s="43"/>
    </row>
    <row r="33" ht="14.25" customHeight="1">
      <c r="A33" s="252" t="s">
        <v>185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71"/>
    </row>
    <row r="34" ht="14.25" customHeight="1">
      <c r="A34" s="253"/>
      <c r="B34" s="254" t="s">
        <v>171</v>
      </c>
      <c r="C34" s="254" t="s">
        <v>172</v>
      </c>
      <c r="D34" s="254" t="s">
        <v>173</v>
      </c>
      <c r="E34" s="254" t="s">
        <v>174</v>
      </c>
      <c r="F34" s="254" t="s">
        <v>175</v>
      </c>
      <c r="G34" s="254" t="s">
        <v>176</v>
      </c>
      <c r="H34" s="254" t="s">
        <v>177</v>
      </c>
      <c r="I34" s="254" t="s">
        <v>178</v>
      </c>
      <c r="J34" s="254" t="s">
        <v>179</v>
      </c>
      <c r="K34" s="254" t="s">
        <v>180</v>
      </c>
      <c r="L34" s="254" t="s">
        <v>181</v>
      </c>
      <c r="M34" s="255" t="s">
        <v>182</v>
      </c>
    </row>
    <row r="35" ht="14.25" customHeight="1">
      <c r="A35" s="94" t="s">
        <v>183</v>
      </c>
      <c r="B35" s="261">
        <f t="shared" ref="B35:M35" si="14">+B25/B30</f>
        <v>0.1774193548</v>
      </c>
      <c r="C35" s="261">
        <f t="shared" si="14"/>
        <v>0.1875</v>
      </c>
      <c r="D35" s="261">
        <f t="shared" si="14"/>
        <v>0.1935483871</v>
      </c>
      <c r="E35" s="261">
        <f t="shared" si="14"/>
        <v>0.2083333333</v>
      </c>
      <c r="F35" s="261">
        <f t="shared" si="14"/>
        <v>0.185483871</v>
      </c>
      <c r="G35" s="261">
        <f t="shared" si="14"/>
        <v>0.175</v>
      </c>
      <c r="H35" s="261">
        <f t="shared" si="14"/>
        <v>0.1612903226</v>
      </c>
      <c r="I35" s="261">
        <f t="shared" si="14"/>
        <v>0.1935483871</v>
      </c>
      <c r="J35" s="261">
        <f t="shared" si="14"/>
        <v>0.175</v>
      </c>
      <c r="K35" s="261">
        <f t="shared" si="14"/>
        <v>0.1935483871</v>
      </c>
      <c r="L35" s="261">
        <f t="shared" si="14"/>
        <v>0.1583333333</v>
      </c>
      <c r="M35" s="261">
        <f t="shared" si="14"/>
        <v>0.2365591398</v>
      </c>
      <c r="N35" s="61">
        <f t="shared" ref="N35:N36" si="16">+AVERAGE(B35:M35)</f>
        <v>0.1871303763</v>
      </c>
    </row>
    <row r="36" ht="14.25" customHeight="1">
      <c r="A36" s="256" t="s">
        <v>53</v>
      </c>
      <c r="B36" s="261">
        <f t="shared" ref="B36:M36" si="15">+B26/B31</f>
        <v>0.1612903226</v>
      </c>
      <c r="C36" s="261">
        <f t="shared" si="15"/>
        <v>0.2053571429</v>
      </c>
      <c r="D36" s="261">
        <f t="shared" si="15"/>
        <v>0.185483871</v>
      </c>
      <c r="E36" s="261">
        <f t="shared" si="15"/>
        <v>0.1416666667</v>
      </c>
      <c r="F36" s="261">
        <f t="shared" si="15"/>
        <v>0.2016129032</v>
      </c>
      <c r="G36" s="261">
        <f t="shared" si="15"/>
        <v>0.1416666667</v>
      </c>
      <c r="H36" s="261">
        <f t="shared" si="15"/>
        <v>0.1935483871</v>
      </c>
      <c r="I36" s="261">
        <f t="shared" si="15"/>
        <v>0.2150537634</v>
      </c>
      <c r="J36" s="261">
        <f t="shared" si="15"/>
        <v>0.125</v>
      </c>
      <c r="K36" s="261">
        <f t="shared" si="15"/>
        <v>0.1720430108</v>
      </c>
      <c r="L36" s="261">
        <f t="shared" si="15"/>
        <v>0.1166666667</v>
      </c>
      <c r="M36" s="261">
        <f t="shared" si="15"/>
        <v>0.1505376344</v>
      </c>
      <c r="N36" s="61">
        <f t="shared" si="16"/>
        <v>0.1674939196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B27:C27"/>
    <mergeCell ref="B32:C32"/>
    <mergeCell ref="D32:E32"/>
    <mergeCell ref="F32:G32"/>
    <mergeCell ref="H32:I32"/>
    <mergeCell ref="J32:K32"/>
    <mergeCell ref="L32:M32"/>
    <mergeCell ref="A33:M33"/>
    <mergeCell ref="A23:M23"/>
    <mergeCell ref="D27:E27"/>
    <mergeCell ref="F27:G27"/>
    <mergeCell ref="H27:I27"/>
    <mergeCell ref="J27:K27"/>
    <mergeCell ref="L27:M27"/>
    <mergeCell ref="A28:M2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2022-08-18T14:15:02Z</dcterms:created>
  <dc:creator>Delettieres, Bautista</dc:creator>
</cp:coreProperties>
</file>